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6abcc640f8cb6b0/JP_Stuff/True Reliability/Tools/"/>
    </mc:Choice>
  </mc:AlternateContent>
  <xr:revisionPtr revIDLastSave="16" documentId="8_{1EB9CCD8-D1F1-4331-8FCC-9F3B7D38CA20}" xr6:coauthVersionLast="45" xr6:coauthVersionMax="45" xr10:uidLastSave="{2589180B-5C2C-4023-9FBD-667C5327115D}"/>
  <workbookProtection workbookPassword="CBEB" lockStructure="1"/>
  <bookViews>
    <workbookView xWindow="28680" yWindow="-120" windowWidth="24240" windowHeight="13740" xr2:uid="{00000000-000D-0000-FFFF-FFFF00000000}"/>
  </bookViews>
  <sheets>
    <sheet name="PdM Resource tool" sheetId="1" r:id="rId1"/>
  </sheets>
  <definedNames>
    <definedName name="_xlnm.Print_Area" localSheetId="0">'PdM Resource tool'!$A$1:$N$451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7" i="1" l="1"/>
  <c r="M16" i="1"/>
  <c r="M15" i="1"/>
  <c r="M14" i="1"/>
  <c r="M13" i="1"/>
  <c r="M12" i="1"/>
  <c r="S449" i="1" l="1"/>
  <c r="R449" i="1"/>
  <c r="S448" i="1"/>
  <c r="R448" i="1"/>
  <c r="S380" i="1"/>
  <c r="R380" i="1"/>
  <c r="S379" i="1"/>
  <c r="R379" i="1"/>
  <c r="S311" i="1"/>
  <c r="R311" i="1"/>
  <c r="S310" i="1"/>
  <c r="R310" i="1"/>
  <c r="S240" i="1"/>
  <c r="R240" i="1"/>
  <c r="S170" i="1"/>
  <c r="R170" i="1"/>
  <c r="S447" i="1"/>
  <c r="R447" i="1"/>
  <c r="S378" i="1"/>
  <c r="R378" i="1"/>
  <c r="S309" i="1"/>
  <c r="R309" i="1"/>
  <c r="M396" i="1" l="1"/>
  <c r="M395" i="1"/>
  <c r="M394" i="1"/>
  <c r="M327" i="1"/>
  <c r="M326" i="1"/>
  <c r="M325" i="1"/>
  <c r="M257" i="1"/>
  <c r="M256" i="1"/>
  <c r="M255" i="1"/>
  <c r="M187" i="1"/>
  <c r="M186" i="1"/>
  <c r="M185" i="1"/>
  <c r="M117" i="1"/>
  <c r="M116" i="1"/>
  <c r="M115" i="1"/>
  <c r="M44" i="1"/>
  <c r="M43" i="1"/>
  <c r="M42" i="1"/>
  <c r="M162" i="1"/>
  <c r="M445" i="1"/>
  <c r="L445" i="1"/>
  <c r="M444" i="1"/>
  <c r="M443" i="1"/>
  <c r="L443" i="1"/>
  <c r="I440" i="1"/>
  <c r="I436" i="1"/>
  <c r="J436" i="1" s="1"/>
  <c r="I435" i="1"/>
  <c r="J435" i="1" s="1"/>
  <c r="B434" i="1"/>
  <c r="I434" i="1" s="1"/>
  <c r="F429" i="1"/>
  <c r="B427" i="1"/>
  <c r="B426" i="1"/>
  <c r="B425" i="1"/>
  <c r="B424" i="1"/>
  <c r="B417" i="1"/>
  <c r="B416" i="1"/>
  <c r="B415" i="1"/>
  <c r="B414" i="1"/>
  <c r="B407" i="1"/>
  <c r="B406" i="1"/>
  <c r="B405" i="1"/>
  <c r="B404" i="1"/>
  <c r="B397" i="1"/>
  <c r="B396" i="1"/>
  <c r="B395" i="1"/>
  <c r="B394" i="1"/>
  <c r="B389" i="1"/>
  <c r="I447" i="1" s="1"/>
  <c r="G387" i="1"/>
  <c r="G427" i="1" s="1"/>
  <c r="H427" i="1" s="1"/>
  <c r="F387" i="1"/>
  <c r="D387" i="1"/>
  <c r="D407" i="1" s="1"/>
  <c r="G386" i="1"/>
  <c r="F386" i="1"/>
  <c r="F406" i="1" s="1"/>
  <c r="D386" i="1"/>
  <c r="D416" i="1" s="1"/>
  <c r="G385" i="1"/>
  <c r="F385" i="1"/>
  <c r="D385" i="1"/>
  <c r="D405" i="1" s="1"/>
  <c r="G384" i="1"/>
  <c r="F384" i="1"/>
  <c r="F404" i="1" s="1"/>
  <c r="D384" i="1"/>
  <c r="D414" i="1" s="1"/>
  <c r="M376" i="1"/>
  <c r="L376" i="1"/>
  <c r="M375" i="1"/>
  <c r="M374" i="1"/>
  <c r="L374" i="1"/>
  <c r="I371" i="1"/>
  <c r="I367" i="1"/>
  <c r="J367" i="1" s="1"/>
  <c r="I366" i="1"/>
  <c r="J366" i="1" s="1"/>
  <c r="B365" i="1"/>
  <c r="I365" i="1" s="1"/>
  <c r="F360" i="1"/>
  <c r="B358" i="1"/>
  <c r="B357" i="1"/>
  <c r="B356" i="1"/>
  <c r="B355" i="1"/>
  <c r="B348" i="1"/>
  <c r="B347" i="1"/>
  <c r="B346" i="1"/>
  <c r="B345" i="1"/>
  <c r="B338" i="1"/>
  <c r="B337" i="1"/>
  <c r="B336" i="1"/>
  <c r="B335" i="1"/>
  <c r="B328" i="1"/>
  <c r="B327" i="1"/>
  <c r="B326" i="1"/>
  <c r="B325" i="1"/>
  <c r="B320" i="1"/>
  <c r="I378" i="1" s="1"/>
  <c r="G318" i="1"/>
  <c r="F318" i="1"/>
  <c r="F348" i="1" s="1"/>
  <c r="D318" i="1"/>
  <c r="D338" i="1" s="1"/>
  <c r="G317" i="1"/>
  <c r="F317" i="1"/>
  <c r="F337" i="1" s="1"/>
  <c r="D317" i="1"/>
  <c r="G316" i="1"/>
  <c r="F316" i="1"/>
  <c r="F346" i="1" s="1"/>
  <c r="D316" i="1"/>
  <c r="D336" i="1" s="1"/>
  <c r="G315" i="1"/>
  <c r="G355" i="1" s="1"/>
  <c r="F315" i="1"/>
  <c r="F335" i="1" s="1"/>
  <c r="D315" i="1"/>
  <c r="L307" i="1"/>
  <c r="L305" i="1"/>
  <c r="M304" i="1"/>
  <c r="M303" i="1"/>
  <c r="M302" i="1"/>
  <c r="I302" i="1"/>
  <c r="I298" i="1"/>
  <c r="J298" i="1" s="1"/>
  <c r="I297" i="1"/>
  <c r="J297" i="1" s="1"/>
  <c r="I296" i="1"/>
  <c r="J296" i="1" s="1"/>
  <c r="I295" i="1"/>
  <c r="I294" i="1"/>
  <c r="F290" i="1"/>
  <c r="B288" i="1"/>
  <c r="B287" i="1"/>
  <c r="B286" i="1"/>
  <c r="B285" i="1"/>
  <c r="B278" i="1"/>
  <c r="B277" i="1"/>
  <c r="B276" i="1"/>
  <c r="B275" i="1"/>
  <c r="B268" i="1"/>
  <c r="B267" i="1"/>
  <c r="B266" i="1"/>
  <c r="B265" i="1"/>
  <c r="B258" i="1"/>
  <c r="B257" i="1"/>
  <c r="B256" i="1"/>
  <c r="B255" i="1"/>
  <c r="B250" i="1"/>
  <c r="I309" i="1" s="1"/>
  <c r="G248" i="1"/>
  <c r="F248" i="1"/>
  <c r="F268" i="1" s="1"/>
  <c r="D248" i="1"/>
  <c r="D288" i="1" s="1"/>
  <c r="G247" i="1"/>
  <c r="G267" i="1" s="1"/>
  <c r="F247" i="1"/>
  <c r="F277" i="1" s="1"/>
  <c r="D247" i="1"/>
  <c r="D287" i="1" s="1"/>
  <c r="G246" i="1"/>
  <c r="G276" i="1" s="1"/>
  <c r="F246" i="1"/>
  <c r="F266" i="1" s="1"/>
  <c r="D246" i="1"/>
  <c r="D286" i="1" s="1"/>
  <c r="G245" i="1"/>
  <c r="G265" i="1" s="1"/>
  <c r="F245" i="1"/>
  <c r="D245" i="1"/>
  <c r="D285" i="1" s="1"/>
  <c r="L237" i="1"/>
  <c r="L235" i="1"/>
  <c r="M234" i="1"/>
  <c r="M233" i="1"/>
  <c r="M232" i="1"/>
  <c r="I228" i="1"/>
  <c r="J228" i="1" s="1"/>
  <c r="I227" i="1"/>
  <c r="J227" i="1" s="1"/>
  <c r="I226" i="1"/>
  <c r="J226" i="1" s="1"/>
  <c r="I225" i="1"/>
  <c r="I224" i="1"/>
  <c r="F220" i="1"/>
  <c r="B218" i="1"/>
  <c r="B217" i="1"/>
  <c r="B216" i="1"/>
  <c r="B215" i="1"/>
  <c r="B208" i="1"/>
  <c r="B207" i="1"/>
  <c r="B206" i="1"/>
  <c r="B205" i="1"/>
  <c r="B198" i="1"/>
  <c r="B197" i="1"/>
  <c r="B196" i="1"/>
  <c r="B195" i="1"/>
  <c r="B188" i="1"/>
  <c r="B187" i="1"/>
  <c r="B186" i="1"/>
  <c r="B185" i="1"/>
  <c r="B180" i="1"/>
  <c r="G178" i="1"/>
  <c r="G218" i="1" s="1"/>
  <c r="H218" i="1" s="1"/>
  <c r="F178" i="1"/>
  <c r="F198" i="1" s="1"/>
  <c r="D178" i="1"/>
  <c r="G177" i="1"/>
  <c r="G217" i="1" s="1"/>
  <c r="H217" i="1" s="1"/>
  <c r="F177" i="1"/>
  <c r="F207" i="1" s="1"/>
  <c r="D177" i="1"/>
  <c r="G176" i="1"/>
  <c r="G216" i="1" s="1"/>
  <c r="H216" i="1" s="1"/>
  <c r="F176" i="1"/>
  <c r="F196" i="1" s="1"/>
  <c r="D176" i="1"/>
  <c r="D216" i="1" s="1"/>
  <c r="G175" i="1"/>
  <c r="G215" i="1" s="1"/>
  <c r="F175" i="1"/>
  <c r="F205" i="1" s="1"/>
  <c r="D175" i="1"/>
  <c r="L167" i="1"/>
  <c r="L165" i="1"/>
  <c r="M164" i="1"/>
  <c r="M163" i="1"/>
  <c r="I162" i="1"/>
  <c r="I158" i="1"/>
  <c r="J158" i="1" s="1"/>
  <c r="I157" i="1"/>
  <c r="J157" i="1" s="1"/>
  <c r="I156" i="1"/>
  <c r="J156" i="1" s="1"/>
  <c r="I155" i="1"/>
  <c r="I154" i="1"/>
  <c r="F147" i="1"/>
  <c r="B147" i="1"/>
  <c r="F146" i="1"/>
  <c r="B146" i="1"/>
  <c r="F145" i="1"/>
  <c r="B145" i="1"/>
  <c r="F144" i="1"/>
  <c r="F149" i="1" s="1"/>
  <c r="B144" i="1"/>
  <c r="B137" i="1"/>
  <c r="B136" i="1"/>
  <c r="B135" i="1"/>
  <c r="B134" i="1"/>
  <c r="B127" i="1"/>
  <c r="B126" i="1"/>
  <c r="B125" i="1"/>
  <c r="B124" i="1"/>
  <c r="B117" i="1"/>
  <c r="B116" i="1"/>
  <c r="B115" i="1"/>
  <c r="B114" i="1"/>
  <c r="B109" i="1"/>
  <c r="G107" i="1"/>
  <c r="G147" i="1" s="1"/>
  <c r="F107" i="1"/>
  <c r="F137" i="1" s="1"/>
  <c r="D107" i="1"/>
  <c r="D147" i="1" s="1"/>
  <c r="G106" i="1"/>
  <c r="G136" i="1" s="1"/>
  <c r="F106" i="1"/>
  <c r="F126" i="1" s="1"/>
  <c r="D106" i="1"/>
  <c r="D136" i="1" s="1"/>
  <c r="G105" i="1"/>
  <c r="G145" i="1" s="1"/>
  <c r="F105" i="1"/>
  <c r="F135" i="1" s="1"/>
  <c r="D105" i="1"/>
  <c r="D145" i="1" s="1"/>
  <c r="G104" i="1"/>
  <c r="G134" i="1" s="1"/>
  <c r="F104" i="1"/>
  <c r="F124" i="1" s="1"/>
  <c r="D104" i="1"/>
  <c r="D134" i="1" s="1"/>
  <c r="L96" i="1"/>
  <c r="L94" i="1"/>
  <c r="M92" i="1"/>
  <c r="M91" i="1"/>
  <c r="I91" i="1"/>
  <c r="M90" i="1"/>
  <c r="I87" i="1"/>
  <c r="J87" i="1" s="1"/>
  <c r="I86" i="1"/>
  <c r="J86" i="1" s="1"/>
  <c r="I85" i="1"/>
  <c r="J85" i="1" s="1"/>
  <c r="I84" i="1"/>
  <c r="I83" i="1"/>
  <c r="I82" i="1"/>
  <c r="F77" i="1"/>
  <c r="B75" i="1"/>
  <c r="B74" i="1"/>
  <c r="B73" i="1"/>
  <c r="B72" i="1"/>
  <c r="B65" i="1"/>
  <c r="B64" i="1"/>
  <c r="B63" i="1"/>
  <c r="B62" i="1"/>
  <c r="B55" i="1"/>
  <c r="B54" i="1"/>
  <c r="B53" i="1"/>
  <c r="B52" i="1"/>
  <c r="B45" i="1"/>
  <c r="B44" i="1"/>
  <c r="B43" i="1"/>
  <c r="B42" i="1"/>
  <c r="B37" i="1"/>
  <c r="G35" i="1"/>
  <c r="F35" i="1"/>
  <c r="F65" i="1" s="1"/>
  <c r="D35" i="1"/>
  <c r="D55" i="1" s="1"/>
  <c r="G34" i="1"/>
  <c r="F34" i="1"/>
  <c r="F54" i="1" s="1"/>
  <c r="D34" i="1"/>
  <c r="G33" i="1"/>
  <c r="G73" i="1" s="1"/>
  <c r="H73" i="1" s="1"/>
  <c r="F33" i="1"/>
  <c r="F63" i="1" s="1"/>
  <c r="D33" i="1"/>
  <c r="D53" i="1" s="1"/>
  <c r="G32" i="1"/>
  <c r="G72" i="1" s="1"/>
  <c r="F32" i="1"/>
  <c r="F52" i="1" s="1"/>
  <c r="D32" i="1"/>
  <c r="D62" i="1" s="1"/>
  <c r="D13" i="1"/>
  <c r="G12" i="1"/>
  <c r="F12" i="1"/>
  <c r="F11" i="1"/>
  <c r="G10" i="1"/>
  <c r="D10" i="1"/>
  <c r="F9" i="1"/>
  <c r="B47" i="1" l="1"/>
  <c r="B77" i="1"/>
  <c r="D215" i="1"/>
  <c r="G426" i="1"/>
  <c r="H426" i="1" s="1"/>
  <c r="J426" i="1" s="1"/>
  <c r="D11" i="1"/>
  <c r="B57" i="1"/>
  <c r="D64" i="1"/>
  <c r="B220" i="1"/>
  <c r="F275" i="1"/>
  <c r="G357" i="1"/>
  <c r="H357" i="1" s="1"/>
  <c r="G425" i="1"/>
  <c r="H425" i="1" s="1"/>
  <c r="J425" i="1" s="1"/>
  <c r="B67" i="1"/>
  <c r="F10" i="1"/>
  <c r="F15" i="1" s="1"/>
  <c r="D12" i="1"/>
  <c r="F13" i="1"/>
  <c r="B149" i="1"/>
  <c r="D217" i="1"/>
  <c r="G424" i="1"/>
  <c r="D345" i="1"/>
  <c r="D347" i="1"/>
  <c r="G74" i="1"/>
  <c r="H74" i="1" s="1"/>
  <c r="J74" i="1" s="1"/>
  <c r="R33" i="1"/>
  <c r="B399" i="1"/>
  <c r="B409" i="1"/>
  <c r="B419" i="1"/>
  <c r="F415" i="1"/>
  <c r="G278" i="1"/>
  <c r="G75" i="1"/>
  <c r="H75" i="1" s="1"/>
  <c r="I160" i="1"/>
  <c r="B119" i="1"/>
  <c r="B129" i="1"/>
  <c r="G109" i="1"/>
  <c r="G115" i="1"/>
  <c r="G117" i="1"/>
  <c r="D124" i="1"/>
  <c r="D126" i="1"/>
  <c r="H145" i="1"/>
  <c r="J145" i="1" s="1"/>
  <c r="H147" i="1"/>
  <c r="I147" i="1" s="1"/>
  <c r="F180" i="1"/>
  <c r="F188" i="1"/>
  <c r="F195" i="1"/>
  <c r="B429" i="1"/>
  <c r="D109" i="1"/>
  <c r="D115" i="1"/>
  <c r="D117" i="1"/>
  <c r="G124" i="1"/>
  <c r="G126" i="1"/>
  <c r="H126" i="1" s="1"/>
  <c r="B139" i="1"/>
  <c r="B190" i="1"/>
  <c r="F186" i="1"/>
  <c r="B200" i="1"/>
  <c r="F197" i="1"/>
  <c r="F208" i="1"/>
  <c r="J230" i="1"/>
  <c r="F206" i="1"/>
  <c r="F210" i="1" s="1"/>
  <c r="G356" i="1"/>
  <c r="H356" i="1" s="1"/>
  <c r="G358" i="1"/>
  <c r="H358" i="1" s="1"/>
  <c r="J358" i="1" s="1"/>
  <c r="B330" i="1"/>
  <c r="B340" i="1"/>
  <c r="B350" i="1"/>
  <c r="B360" i="1"/>
  <c r="B260" i="1"/>
  <c r="B270" i="1"/>
  <c r="B280" i="1"/>
  <c r="B290" i="1"/>
  <c r="F417" i="1"/>
  <c r="I89" i="1"/>
  <c r="D9" i="1"/>
  <c r="D15" i="1" s="1"/>
  <c r="G9" i="1"/>
  <c r="H9" i="1" s="1"/>
  <c r="H10" i="1"/>
  <c r="I10" i="1" s="1"/>
  <c r="G11" i="1"/>
  <c r="G13" i="1"/>
  <c r="H12" i="1"/>
  <c r="I12" i="1" s="1"/>
  <c r="J300" i="1"/>
  <c r="I300" i="1"/>
  <c r="I230" i="1"/>
  <c r="J89" i="1"/>
  <c r="D290" i="1"/>
  <c r="D218" i="1"/>
  <c r="D220" i="1" s="1"/>
  <c r="J73" i="1"/>
  <c r="J75" i="1"/>
  <c r="H124" i="1"/>
  <c r="J160" i="1"/>
  <c r="H72" i="1"/>
  <c r="J147" i="1"/>
  <c r="G220" i="1"/>
  <c r="H215" i="1"/>
  <c r="J216" i="1"/>
  <c r="I216" i="1"/>
  <c r="J217" i="1"/>
  <c r="I217" i="1"/>
  <c r="J218" i="1"/>
  <c r="J356" i="1"/>
  <c r="G429" i="1"/>
  <c r="H424" i="1"/>
  <c r="I438" i="1"/>
  <c r="J434" i="1"/>
  <c r="J438" i="1" s="1"/>
  <c r="H32" i="1"/>
  <c r="H33" i="1"/>
  <c r="H35" i="1"/>
  <c r="D37" i="1"/>
  <c r="G37" i="1"/>
  <c r="F42" i="1"/>
  <c r="D43" i="1"/>
  <c r="G43" i="1"/>
  <c r="F44" i="1"/>
  <c r="D45" i="1"/>
  <c r="G45" i="1"/>
  <c r="D52" i="1"/>
  <c r="G52" i="1"/>
  <c r="F53" i="1"/>
  <c r="D54" i="1"/>
  <c r="G54" i="1"/>
  <c r="H54" i="1" s="1"/>
  <c r="F55" i="1"/>
  <c r="F62" i="1"/>
  <c r="D63" i="1"/>
  <c r="G63" i="1"/>
  <c r="H63" i="1" s="1"/>
  <c r="F64" i="1"/>
  <c r="D65" i="1"/>
  <c r="G65" i="1"/>
  <c r="H65" i="1" s="1"/>
  <c r="D72" i="1"/>
  <c r="D73" i="1"/>
  <c r="I73" i="1" s="1"/>
  <c r="D74" i="1"/>
  <c r="D75" i="1"/>
  <c r="I75" i="1" s="1"/>
  <c r="H104" i="1"/>
  <c r="H105" i="1"/>
  <c r="H106" i="1"/>
  <c r="H107" i="1"/>
  <c r="F114" i="1"/>
  <c r="F116" i="1"/>
  <c r="F125" i="1"/>
  <c r="F127" i="1"/>
  <c r="F134" i="1"/>
  <c r="D135" i="1"/>
  <c r="G135" i="1"/>
  <c r="F136" i="1"/>
  <c r="H136" i="1" s="1"/>
  <c r="D137" i="1"/>
  <c r="G137" i="1"/>
  <c r="H137" i="1" s="1"/>
  <c r="D144" i="1"/>
  <c r="G144" i="1"/>
  <c r="H144" i="1" s="1"/>
  <c r="D146" i="1"/>
  <c r="G146" i="1"/>
  <c r="H146" i="1" s="1"/>
  <c r="D185" i="1"/>
  <c r="G185" i="1"/>
  <c r="D187" i="1"/>
  <c r="G187" i="1"/>
  <c r="D196" i="1"/>
  <c r="G196" i="1"/>
  <c r="H196" i="1" s="1"/>
  <c r="D198" i="1"/>
  <c r="G198" i="1"/>
  <c r="H198" i="1" s="1"/>
  <c r="D205" i="1"/>
  <c r="G205" i="1"/>
  <c r="D207" i="1"/>
  <c r="G207" i="1"/>
  <c r="H207" i="1" s="1"/>
  <c r="G360" i="1"/>
  <c r="H355" i="1"/>
  <c r="J357" i="1"/>
  <c r="I369" i="1"/>
  <c r="J365" i="1"/>
  <c r="J369" i="1" s="1"/>
  <c r="J427" i="1"/>
  <c r="H34" i="1"/>
  <c r="F37" i="1"/>
  <c r="D42" i="1"/>
  <c r="G42" i="1"/>
  <c r="F43" i="1"/>
  <c r="D44" i="1"/>
  <c r="G44" i="1"/>
  <c r="F45" i="1"/>
  <c r="G53" i="1"/>
  <c r="G55" i="1"/>
  <c r="G62" i="1"/>
  <c r="G64" i="1"/>
  <c r="F109" i="1"/>
  <c r="D114" i="1"/>
  <c r="G114" i="1"/>
  <c r="F115" i="1"/>
  <c r="D116" i="1"/>
  <c r="G116" i="1"/>
  <c r="F117" i="1"/>
  <c r="H117" i="1" s="1"/>
  <c r="D125" i="1"/>
  <c r="G125" i="1"/>
  <c r="D127" i="1"/>
  <c r="G127" i="1"/>
  <c r="H175" i="1"/>
  <c r="H176" i="1"/>
  <c r="H177" i="1"/>
  <c r="H178" i="1"/>
  <c r="D180" i="1"/>
  <c r="G180" i="1"/>
  <c r="F185" i="1"/>
  <c r="D186" i="1"/>
  <c r="G186" i="1"/>
  <c r="F187" i="1"/>
  <c r="D188" i="1"/>
  <c r="G188" i="1"/>
  <c r="H188" i="1" s="1"/>
  <c r="D195" i="1"/>
  <c r="G195" i="1"/>
  <c r="H195" i="1" s="1"/>
  <c r="D197" i="1"/>
  <c r="G197" i="1"/>
  <c r="H197" i="1" s="1"/>
  <c r="B210" i="1"/>
  <c r="D206" i="1"/>
  <c r="G206" i="1"/>
  <c r="D208" i="1"/>
  <c r="G208" i="1"/>
  <c r="H208" i="1" s="1"/>
  <c r="F250" i="1"/>
  <c r="D255" i="1"/>
  <c r="G255" i="1"/>
  <c r="F256" i="1"/>
  <c r="D257" i="1"/>
  <c r="G257" i="1"/>
  <c r="F258" i="1"/>
  <c r="F265" i="1"/>
  <c r="D266" i="1"/>
  <c r="G266" i="1"/>
  <c r="F267" i="1"/>
  <c r="H267" i="1" s="1"/>
  <c r="D268" i="1"/>
  <c r="G268" i="1"/>
  <c r="H268" i="1" s="1"/>
  <c r="D275" i="1"/>
  <c r="G275" i="1"/>
  <c r="H275" i="1" s="1"/>
  <c r="F276" i="1"/>
  <c r="H276" i="1" s="1"/>
  <c r="D277" i="1"/>
  <c r="G277" i="1"/>
  <c r="H277" i="1" s="1"/>
  <c r="F278" i="1"/>
  <c r="G285" i="1"/>
  <c r="G286" i="1"/>
  <c r="H286" i="1" s="1"/>
  <c r="G287" i="1"/>
  <c r="H287" i="1" s="1"/>
  <c r="G288" i="1"/>
  <c r="H288" i="1" s="1"/>
  <c r="J305" i="1"/>
  <c r="I306" i="1"/>
  <c r="I307" i="1"/>
  <c r="J308" i="1"/>
  <c r="J309" i="1"/>
  <c r="H315" i="1"/>
  <c r="H316" i="1"/>
  <c r="H317" i="1"/>
  <c r="H318" i="1"/>
  <c r="D320" i="1"/>
  <c r="G320" i="1"/>
  <c r="F325" i="1"/>
  <c r="D326" i="1"/>
  <c r="G326" i="1"/>
  <c r="F327" i="1"/>
  <c r="D328" i="1"/>
  <c r="G328" i="1"/>
  <c r="D335" i="1"/>
  <c r="G335" i="1"/>
  <c r="F336" i="1"/>
  <c r="D337" i="1"/>
  <c r="G337" i="1"/>
  <c r="H337" i="1" s="1"/>
  <c r="F338" i="1"/>
  <c r="F345" i="1"/>
  <c r="D346" i="1"/>
  <c r="G346" i="1"/>
  <c r="H346" i="1" s="1"/>
  <c r="F347" i="1"/>
  <c r="D348" i="1"/>
  <c r="G348" i="1"/>
  <c r="H348" i="1" s="1"/>
  <c r="D355" i="1"/>
  <c r="D356" i="1"/>
  <c r="I356" i="1" s="1"/>
  <c r="D357" i="1"/>
  <c r="I357" i="1" s="1"/>
  <c r="D358" i="1"/>
  <c r="I358" i="1" s="1"/>
  <c r="I374" i="1"/>
  <c r="I375" i="1"/>
  <c r="J376" i="1"/>
  <c r="J377" i="1"/>
  <c r="J378" i="1"/>
  <c r="H384" i="1"/>
  <c r="H385" i="1"/>
  <c r="H386" i="1"/>
  <c r="H387" i="1"/>
  <c r="D389" i="1"/>
  <c r="G389" i="1"/>
  <c r="F394" i="1"/>
  <c r="D395" i="1"/>
  <c r="G395" i="1"/>
  <c r="F396" i="1"/>
  <c r="D397" i="1"/>
  <c r="G397" i="1"/>
  <c r="D404" i="1"/>
  <c r="G404" i="1"/>
  <c r="F405" i="1"/>
  <c r="D406" i="1"/>
  <c r="G406" i="1"/>
  <c r="H406" i="1" s="1"/>
  <c r="F407" i="1"/>
  <c r="F414" i="1"/>
  <c r="D415" i="1"/>
  <c r="G415" i="1"/>
  <c r="H415" i="1" s="1"/>
  <c r="F416" i="1"/>
  <c r="D417" i="1"/>
  <c r="G417" i="1"/>
  <c r="H417" i="1" s="1"/>
  <c r="D424" i="1"/>
  <c r="D425" i="1"/>
  <c r="D426" i="1"/>
  <c r="I426" i="1" s="1"/>
  <c r="D427" i="1"/>
  <c r="I427" i="1" s="1"/>
  <c r="I443" i="1"/>
  <c r="I444" i="1"/>
  <c r="J445" i="1"/>
  <c r="J446" i="1"/>
  <c r="J447" i="1"/>
  <c r="H245" i="1"/>
  <c r="H246" i="1"/>
  <c r="H247" i="1"/>
  <c r="H248" i="1"/>
  <c r="D250" i="1"/>
  <c r="G250" i="1"/>
  <c r="F255" i="1"/>
  <c r="D256" i="1"/>
  <c r="G256" i="1"/>
  <c r="F257" i="1"/>
  <c r="H257" i="1" s="1"/>
  <c r="D258" i="1"/>
  <c r="G258" i="1"/>
  <c r="D265" i="1"/>
  <c r="D267" i="1"/>
  <c r="D276" i="1"/>
  <c r="D278" i="1"/>
  <c r="I305" i="1"/>
  <c r="J306" i="1"/>
  <c r="J307" i="1"/>
  <c r="I308" i="1"/>
  <c r="F320" i="1"/>
  <c r="D325" i="1"/>
  <c r="G325" i="1"/>
  <c r="F326" i="1"/>
  <c r="D327" i="1"/>
  <c r="G327" i="1"/>
  <c r="F328" i="1"/>
  <c r="G336" i="1"/>
  <c r="G338" i="1"/>
  <c r="G345" i="1"/>
  <c r="G347" i="1"/>
  <c r="J374" i="1"/>
  <c r="J375" i="1"/>
  <c r="I376" i="1"/>
  <c r="I377" i="1"/>
  <c r="F389" i="1"/>
  <c r="D394" i="1"/>
  <c r="G394" i="1"/>
  <c r="F395" i="1"/>
  <c r="D396" i="1"/>
  <c r="G396" i="1"/>
  <c r="F397" i="1"/>
  <c r="G405" i="1"/>
  <c r="G407" i="1"/>
  <c r="G414" i="1"/>
  <c r="G416" i="1"/>
  <c r="J443" i="1"/>
  <c r="J444" i="1"/>
  <c r="I445" i="1"/>
  <c r="I446" i="1"/>
  <c r="H206" i="1" l="1"/>
  <c r="F200" i="1"/>
  <c r="I425" i="1"/>
  <c r="J10" i="1"/>
  <c r="H13" i="1"/>
  <c r="I145" i="1"/>
  <c r="I74" i="1"/>
  <c r="G77" i="1"/>
  <c r="I218" i="1"/>
  <c r="H186" i="1"/>
  <c r="I186" i="1" s="1"/>
  <c r="H278" i="1"/>
  <c r="I278" i="1" s="1"/>
  <c r="H115" i="1"/>
  <c r="I115" i="1" s="1"/>
  <c r="I126" i="1"/>
  <c r="J126" i="1"/>
  <c r="G139" i="1"/>
  <c r="H397" i="1"/>
  <c r="I397" i="1" s="1"/>
  <c r="G350" i="1"/>
  <c r="H326" i="1"/>
  <c r="J326" i="1" s="1"/>
  <c r="D409" i="1"/>
  <c r="D350" i="1"/>
  <c r="G129" i="1"/>
  <c r="D67" i="1"/>
  <c r="H135" i="1"/>
  <c r="J135" i="1" s="1"/>
  <c r="H43" i="1"/>
  <c r="I43" i="1" s="1"/>
  <c r="G399" i="1"/>
  <c r="D330" i="1"/>
  <c r="H187" i="1"/>
  <c r="J187" i="1" s="1"/>
  <c r="G119" i="1"/>
  <c r="H116" i="1"/>
  <c r="I116" i="1" s="1"/>
  <c r="H45" i="1"/>
  <c r="I45" i="1" s="1"/>
  <c r="G15" i="1"/>
  <c r="D129" i="1"/>
  <c r="I13" i="1"/>
  <c r="J13" i="1"/>
  <c r="H11" i="1"/>
  <c r="H405" i="1"/>
  <c r="I405" i="1" s="1"/>
  <c r="J12" i="1"/>
  <c r="H347" i="1"/>
  <c r="J347" i="1" s="1"/>
  <c r="H338" i="1"/>
  <c r="I338" i="1" s="1"/>
  <c r="G270" i="1"/>
  <c r="H256" i="1"/>
  <c r="J256" i="1" s="1"/>
  <c r="H44" i="1"/>
  <c r="J44" i="1" s="1"/>
  <c r="G47" i="1"/>
  <c r="D419" i="1"/>
  <c r="D429" i="1"/>
  <c r="D139" i="1"/>
  <c r="J415" i="1"/>
  <c r="I415" i="1"/>
  <c r="J406" i="1"/>
  <c r="I406" i="1"/>
  <c r="J348" i="1"/>
  <c r="I348" i="1"/>
  <c r="J277" i="1"/>
  <c r="I277" i="1"/>
  <c r="I197" i="1"/>
  <c r="J197" i="1"/>
  <c r="I195" i="1"/>
  <c r="H200" i="1"/>
  <c r="J195" i="1"/>
  <c r="I188" i="1"/>
  <c r="J188" i="1"/>
  <c r="J207" i="1"/>
  <c r="I207" i="1"/>
  <c r="J198" i="1"/>
  <c r="I198" i="1"/>
  <c r="J146" i="1"/>
  <c r="I146" i="1"/>
  <c r="H149" i="1"/>
  <c r="J144" i="1"/>
  <c r="I144" i="1"/>
  <c r="J137" i="1"/>
  <c r="I137" i="1"/>
  <c r="J65" i="1"/>
  <c r="I65" i="1"/>
  <c r="J417" i="1"/>
  <c r="I417" i="1"/>
  <c r="J337" i="1"/>
  <c r="I337" i="1"/>
  <c r="I208" i="1"/>
  <c r="J208" i="1"/>
  <c r="I206" i="1"/>
  <c r="J206" i="1"/>
  <c r="J54" i="1"/>
  <c r="I54" i="1"/>
  <c r="J257" i="1"/>
  <c r="I257" i="1"/>
  <c r="J246" i="1"/>
  <c r="I246" i="1"/>
  <c r="F419" i="1"/>
  <c r="H414" i="1"/>
  <c r="H389" i="1"/>
  <c r="I384" i="1"/>
  <c r="J384" i="1"/>
  <c r="F260" i="1"/>
  <c r="H255" i="1"/>
  <c r="J247" i="1"/>
  <c r="I247" i="1"/>
  <c r="J245" i="1"/>
  <c r="H250" i="1"/>
  <c r="I245" i="1"/>
  <c r="I387" i="1"/>
  <c r="J387" i="1"/>
  <c r="I385" i="1"/>
  <c r="J385" i="1"/>
  <c r="F350" i="1"/>
  <c r="H345" i="1"/>
  <c r="F330" i="1"/>
  <c r="H325" i="1"/>
  <c r="I317" i="1"/>
  <c r="J317" i="1"/>
  <c r="H320" i="1"/>
  <c r="I315" i="1"/>
  <c r="J315" i="1"/>
  <c r="J288" i="1"/>
  <c r="I288" i="1"/>
  <c r="J286" i="1"/>
  <c r="I286" i="1"/>
  <c r="J278" i="1"/>
  <c r="I267" i="1"/>
  <c r="J267" i="1"/>
  <c r="F190" i="1"/>
  <c r="H185" i="1"/>
  <c r="J177" i="1"/>
  <c r="I177" i="1"/>
  <c r="J175" i="1"/>
  <c r="H180" i="1"/>
  <c r="I175" i="1"/>
  <c r="J43" i="1"/>
  <c r="J34" i="1"/>
  <c r="I34" i="1"/>
  <c r="F139" i="1"/>
  <c r="H134" i="1"/>
  <c r="F119" i="1"/>
  <c r="H114" i="1"/>
  <c r="I106" i="1"/>
  <c r="J106" i="1"/>
  <c r="H109" i="1"/>
  <c r="I104" i="1"/>
  <c r="J104" i="1"/>
  <c r="F67" i="1"/>
  <c r="H62" i="1"/>
  <c r="F47" i="1"/>
  <c r="H42" i="1"/>
  <c r="I33" i="1"/>
  <c r="J33" i="1"/>
  <c r="I9" i="1"/>
  <c r="H15" i="1"/>
  <c r="J9" i="1"/>
  <c r="G419" i="1"/>
  <c r="H395" i="1"/>
  <c r="D399" i="1"/>
  <c r="H328" i="1"/>
  <c r="G330" i="1"/>
  <c r="D270" i="1"/>
  <c r="H416" i="1"/>
  <c r="H407" i="1"/>
  <c r="G409" i="1"/>
  <c r="H396" i="1"/>
  <c r="D360" i="1"/>
  <c r="H336" i="1"/>
  <c r="D340" i="1"/>
  <c r="G280" i="1"/>
  <c r="H258" i="1"/>
  <c r="G260" i="1"/>
  <c r="D200" i="1"/>
  <c r="D119" i="1"/>
  <c r="G67" i="1"/>
  <c r="D47" i="1"/>
  <c r="F409" i="1"/>
  <c r="F280" i="1"/>
  <c r="H266" i="1"/>
  <c r="G210" i="1"/>
  <c r="D190" i="1"/>
  <c r="D149" i="1"/>
  <c r="H125" i="1"/>
  <c r="D77" i="1"/>
  <c r="H53" i="1"/>
  <c r="D57" i="1"/>
  <c r="F340" i="1"/>
  <c r="F129" i="1"/>
  <c r="F57" i="1"/>
  <c r="J248" i="1"/>
  <c r="I248" i="1"/>
  <c r="F399" i="1"/>
  <c r="H394" i="1"/>
  <c r="I386" i="1"/>
  <c r="J386" i="1"/>
  <c r="J338" i="1"/>
  <c r="I318" i="1"/>
  <c r="J318" i="1"/>
  <c r="I316" i="1"/>
  <c r="J316" i="1"/>
  <c r="J287" i="1"/>
  <c r="I287" i="1"/>
  <c r="G290" i="1"/>
  <c r="H285" i="1"/>
  <c r="I276" i="1"/>
  <c r="J276" i="1"/>
  <c r="F270" i="1"/>
  <c r="H265" i="1"/>
  <c r="J346" i="1"/>
  <c r="I346" i="1"/>
  <c r="J178" i="1"/>
  <c r="I178" i="1"/>
  <c r="J176" i="1"/>
  <c r="I176" i="1"/>
  <c r="J117" i="1"/>
  <c r="I117" i="1"/>
  <c r="H360" i="1"/>
  <c r="I355" i="1"/>
  <c r="I360" i="1" s="1"/>
  <c r="J355" i="1"/>
  <c r="J360" i="1" s="1"/>
  <c r="H280" i="1"/>
  <c r="J275" i="1"/>
  <c r="I275" i="1"/>
  <c r="J268" i="1"/>
  <c r="I268" i="1"/>
  <c r="I136" i="1"/>
  <c r="J136" i="1"/>
  <c r="I107" i="1"/>
  <c r="J107" i="1"/>
  <c r="I105" i="1"/>
  <c r="J105" i="1"/>
  <c r="I44" i="1"/>
  <c r="I35" i="1"/>
  <c r="J35" i="1"/>
  <c r="H37" i="1"/>
  <c r="I32" i="1"/>
  <c r="J32" i="1"/>
  <c r="H429" i="1"/>
  <c r="I424" i="1"/>
  <c r="I429" i="1" s="1"/>
  <c r="J424" i="1"/>
  <c r="J429" i="1" s="1"/>
  <c r="J215" i="1"/>
  <c r="J220" i="1" s="1"/>
  <c r="J238" i="1" s="1"/>
  <c r="H220" i="1"/>
  <c r="I215" i="1"/>
  <c r="I220" i="1" s="1"/>
  <c r="I238" i="1" s="1"/>
  <c r="J196" i="1"/>
  <c r="I196" i="1"/>
  <c r="I135" i="1"/>
  <c r="J63" i="1"/>
  <c r="I63" i="1"/>
  <c r="H77" i="1"/>
  <c r="I72" i="1"/>
  <c r="I77" i="1" s="1"/>
  <c r="I97" i="1" s="1"/>
  <c r="R100" i="1" s="1"/>
  <c r="J72" i="1"/>
  <c r="J77" i="1" s="1"/>
  <c r="J97" i="1" s="1"/>
  <c r="S100" i="1" s="1"/>
  <c r="J124" i="1"/>
  <c r="I124" i="1"/>
  <c r="G340" i="1"/>
  <c r="H327" i="1"/>
  <c r="D280" i="1"/>
  <c r="D260" i="1"/>
  <c r="G200" i="1"/>
  <c r="H404" i="1"/>
  <c r="D210" i="1"/>
  <c r="G190" i="1"/>
  <c r="G149" i="1"/>
  <c r="H127" i="1"/>
  <c r="H64" i="1"/>
  <c r="H55" i="1"/>
  <c r="G57" i="1"/>
  <c r="H335" i="1"/>
  <c r="H205" i="1"/>
  <c r="H52" i="1"/>
  <c r="J397" i="1" l="1"/>
  <c r="J405" i="1"/>
  <c r="J186" i="1"/>
  <c r="J45" i="1"/>
  <c r="J115" i="1"/>
  <c r="I347" i="1"/>
  <c r="I326" i="1"/>
  <c r="I187" i="1"/>
  <c r="I256" i="1"/>
  <c r="J116" i="1"/>
  <c r="I280" i="1"/>
  <c r="I11" i="1"/>
  <c r="I15" i="1" s="1"/>
  <c r="J11" i="1"/>
  <c r="J15" i="1" s="1"/>
  <c r="I37" i="1"/>
  <c r="J149" i="1"/>
  <c r="J168" i="1" s="1"/>
  <c r="J20" i="1" s="1"/>
  <c r="H57" i="1"/>
  <c r="J52" i="1"/>
  <c r="I52" i="1"/>
  <c r="H340" i="1"/>
  <c r="J335" i="1"/>
  <c r="I335" i="1"/>
  <c r="I55" i="1"/>
  <c r="J55" i="1"/>
  <c r="I127" i="1"/>
  <c r="J127" i="1"/>
  <c r="H409" i="1"/>
  <c r="J404" i="1"/>
  <c r="I404" i="1"/>
  <c r="I265" i="1"/>
  <c r="H270" i="1"/>
  <c r="J265" i="1"/>
  <c r="J285" i="1"/>
  <c r="J290" i="1" s="1"/>
  <c r="H290" i="1"/>
  <c r="I285" i="1"/>
  <c r="I290" i="1" s="1"/>
  <c r="I394" i="1"/>
  <c r="H399" i="1"/>
  <c r="J394" i="1"/>
  <c r="I53" i="1"/>
  <c r="J53" i="1"/>
  <c r="I125" i="1"/>
  <c r="I129" i="1" s="1"/>
  <c r="I166" i="1" s="1"/>
  <c r="J125" i="1"/>
  <c r="J129" i="1" s="1"/>
  <c r="J166" i="1" s="1"/>
  <c r="J266" i="1"/>
  <c r="I266" i="1"/>
  <c r="I258" i="1"/>
  <c r="J258" i="1"/>
  <c r="I416" i="1"/>
  <c r="J416" i="1"/>
  <c r="I42" i="1"/>
  <c r="I47" i="1" s="1"/>
  <c r="I94" i="1" s="1"/>
  <c r="H47" i="1"/>
  <c r="J42" i="1"/>
  <c r="I62" i="1"/>
  <c r="H67" i="1"/>
  <c r="J62" i="1"/>
  <c r="H190" i="1"/>
  <c r="J185" i="1"/>
  <c r="J190" i="1" s="1"/>
  <c r="J235" i="1" s="1"/>
  <c r="I185" i="1"/>
  <c r="I190" i="1" s="1"/>
  <c r="I235" i="1" s="1"/>
  <c r="H260" i="1"/>
  <c r="J255" i="1"/>
  <c r="I255" i="1"/>
  <c r="J109" i="1"/>
  <c r="J320" i="1"/>
  <c r="J389" i="1"/>
  <c r="J200" i="1"/>
  <c r="J236" i="1" s="1"/>
  <c r="I200" i="1"/>
  <c r="I236" i="1" s="1"/>
  <c r="H210" i="1"/>
  <c r="J205" i="1"/>
  <c r="J210" i="1" s="1"/>
  <c r="J239" i="1" s="1"/>
  <c r="J237" i="1" s="1"/>
  <c r="I205" i="1"/>
  <c r="I210" i="1" s="1"/>
  <c r="I239" i="1" s="1"/>
  <c r="I237" i="1" s="1"/>
  <c r="I64" i="1"/>
  <c r="J64" i="1"/>
  <c r="I327" i="1"/>
  <c r="J327" i="1"/>
  <c r="I336" i="1"/>
  <c r="J336" i="1"/>
  <c r="I396" i="1"/>
  <c r="J396" i="1"/>
  <c r="I407" i="1"/>
  <c r="J407" i="1"/>
  <c r="J328" i="1"/>
  <c r="I328" i="1"/>
  <c r="J395" i="1"/>
  <c r="I395" i="1"/>
  <c r="I114" i="1"/>
  <c r="I119" i="1" s="1"/>
  <c r="I165" i="1" s="1"/>
  <c r="H119" i="1"/>
  <c r="J114" i="1"/>
  <c r="I134" i="1"/>
  <c r="I139" i="1" s="1"/>
  <c r="H139" i="1"/>
  <c r="J134" i="1"/>
  <c r="J139" i="1" s="1"/>
  <c r="J169" i="1" s="1"/>
  <c r="I325" i="1"/>
  <c r="H330" i="1"/>
  <c r="J325" i="1"/>
  <c r="I345" i="1"/>
  <c r="H350" i="1"/>
  <c r="J345" i="1"/>
  <c r="J350" i="1" s="1"/>
  <c r="I414" i="1"/>
  <c r="H419" i="1"/>
  <c r="J414" i="1"/>
  <c r="H129" i="1"/>
  <c r="J37" i="1"/>
  <c r="J280" i="1"/>
  <c r="I109" i="1"/>
  <c r="I180" i="1"/>
  <c r="J180" i="1"/>
  <c r="I320" i="1"/>
  <c r="I250" i="1"/>
  <c r="J250" i="1"/>
  <c r="I389" i="1"/>
  <c r="I149" i="1"/>
  <c r="I168" i="1" s="1"/>
  <c r="J47" i="1" l="1"/>
  <c r="J94" i="1" s="1"/>
  <c r="J119" i="1"/>
  <c r="J165" i="1" s="1"/>
  <c r="R241" i="1"/>
  <c r="R239" i="1"/>
  <c r="S241" i="1"/>
  <c r="S239" i="1"/>
  <c r="R169" i="1"/>
  <c r="R171" i="1"/>
  <c r="S171" i="1"/>
  <c r="J24" i="1" s="1"/>
  <c r="S169" i="1"/>
  <c r="I350" i="1"/>
  <c r="J17" i="1"/>
  <c r="I17" i="1"/>
  <c r="I169" i="1"/>
  <c r="I167" i="1" s="1"/>
  <c r="J167" i="1"/>
  <c r="I20" i="1"/>
  <c r="J419" i="1"/>
  <c r="I260" i="1"/>
  <c r="J260" i="1"/>
  <c r="I419" i="1"/>
  <c r="I409" i="1"/>
  <c r="J340" i="1"/>
  <c r="I57" i="1"/>
  <c r="I95" i="1" s="1"/>
  <c r="J330" i="1"/>
  <c r="I330" i="1"/>
  <c r="J67" i="1"/>
  <c r="J98" i="1" s="1"/>
  <c r="S99" i="1" s="1"/>
  <c r="J23" i="1" s="1"/>
  <c r="I67" i="1"/>
  <c r="I98" i="1" s="1"/>
  <c r="R99" i="1" s="1"/>
  <c r="J399" i="1"/>
  <c r="I399" i="1"/>
  <c r="J270" i="1"/>
  <c r="I270" i="1"/>
  <c r="J409" i="1"/>
  <c r="I340" i="1"/>
  <c r="J57" i="1"/>
  <c r="J95" i="1" s="1"/>
  <c r="I24" i="1" l="1"/>
  <c r="I23" i="1"/>
  <c r="J96" i="1"/>
  <c r="J21" i="1"/>
  <c r="I96" i="1"/>
  <c r="I21" i="1"/>
  <c r="I18" i="1"/>
  <c r="J18" i="1"/>
  <c r="I19" i="1" l="1"/>
  <c r="R98" i="1"/>
  <c r="I22" i="1" s="1"/>
  <c r="J19" i="1"/>
  <c r="S98" i="1"/>
  <c r="J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Pucillo</author>
  </authors>
  <commentList>
    <comment ref="H2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See selections below for each discipline and in the summary table above - column L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<sst xmlns="http://schemas.openxmlformats.org/spreadsheetml/2006/main" count="738" uniqueCount="116">
  <si>
    <t>Summary - PdM Program Total</t>
  </si>
  <si>
    <t>Resource Requirements in man-hours</t>
  </si>
  <si>
    <t>Per collection</t>
  </si>
  <si>
    <t>First</t>
  </si>
  <si>
    <t>Subsequent</t>
  </si>
  <si>
    <t>Frequency</t>
  </si>
  <si>
    <t xml:space="preserve">Initial Startup* </t>
  </si>
  <si>
    <t>Data Collection</t>
  </si>
  <si>
    <t>Analysis/Reporting</t>
  </si>
  <si>
    <t>Total</t>
  </si>
  <si>
    <t>Annual Total</t>
  </si>
  <si>
    <t>Monthly</t>
  </si>
  <si>
    <t>Bi-monthly</t>
  </si>
  <si>
    <t>Quarterly</t>
  </si>
  <si>
    <t>Semi-annual</t>
  </si>
  <si>
    <t>Annual</t>
  </si>
  <si>
    <t>* one time setup and data base creation</t>
  </si>
  <si>
    <t>Yes</t>
  </si>
  <si>
    <t>No</t>
  </si>
  <si>
    <t>Vibration Monitoring</t>
  </si>
  <si>
    <t>Variables</t>
  </si>
  <si>
    <t>Machines</t>
  </si>
  <si>
    <r>
      <t xml:space="preserve">Amount of time to add a machine to the database </t>
    </r>
    <r>
      <rPr>
        <sz val="11"/>
        <color indexed="10"/>
        <rFont val="Calibri"/>
        <family val="2"/>
      </rPr>
      <t>(default =10)</t>
    </r>
  </si>
  <si>
    <t>Minutes</t>
  </si>
  <si>
    <r>
      <t xml:space="preserve">Amount of time to collect vibration data </t>
    </r>
    <r>
      <rPr>
        <sz val="11"/>
        <color indexed="10"/>
        <rFont val="Calibri"/>
        <family val="2"/>
      </rPr>
      <t>(1)</t>
    </r>
  </si>
  <si>
    <r>
      <t xml:space="preserve">Amount of time required to analyze and report vibration data </t>
    </r>
    <r>
      <rPr>
        <sz val="11"/>
        <color indexed="10"/>
        <rFont val="Calibri"/>
        <family val="2"/>
      </rPr>
      <t>(.8)</t>
    </r>
  </si>
  <si>
    <t>Measurement locations</t>
  </si>
  <si>
    <t>In-house Cost per required resources</t>
  </si>
  <si>
    <t>In-house adjustment for efficiency</t>
  </si>
  <si>
    <t>Program set</t>
  </si>
  <si>
    <t>Analysis and Reporting</t>
  </si>
  <si>
    <t>Outsourced Cost per required resources</t>
  </si>
  <si>
    <t>Hybrid Model Cost per required resources</t>
  </si>
  <si>
    <t>Defaults</t>
  </si>
  <si>
    <r>
      <t xml:space="preserve">Data Collector(s) </t>
    </r>
    <r>
      <rPr>
        <sz val="11"/>
        <color indexed="10"/>
        <rFont val="Calibri"/>
        <family val="2"/>
      </rPr>
      <t>(1)</t>
    </r>
  </si>
  <si>
    <t>In-house Rate for Program Manager for data base setup</t>
  </si>
  <si>
    <r>
      <t xml:space="preserve">Software seat(s) </t>
    </r>
    <r>
      <rPr>
        <sz val="11"/>
        <color indexed="10"/>
        <rFont val="Calibri"/>
        <family val="2"/>
      </rPr>
      <t>(1)</t>
    </r>
  </si>
  <si>
    <t>In-house Rate for Data Collection Technician</t>
  </si>
  <si>
    <r>
      <t xml:space="preserve">Transducer kit(s) </t>
    </r>
    <r>
      <rPr>
        <sz val="11"/>
        <color indexed="10"/>
        <rFont val="Calibri"/>
        <family val="2"/>
      </rPr>
      <t>(2)</t>
    </r>
  </si>
  <si>
    <t>In-house Rate for Vibration Analyst</t>
  </si>
  <si>
    <r>
      <t xml:space="preserve">Support Agreement(s) </t>
    </r>
    <r>
      <rPr>
        <sz val="11"/>
        <color indexed="10"/>
        <rFont val="Calibri"/>
        <family val="2"/>
      </rPr>
      <t>(1)</t>
    </r>
  </si>
  <si>
    <r>
      <t xml:space="preserve">Product Training </t>
    </r>
    <r>
      <rPr>
        <sz val="11"/>
        <color indexed="10"/>
        <rFont val="Calibri"/>
        <family val="2"/>
      </rPr>
      <t>(2)</t>
    </r>
  </si>
  <si>
    <r>
      <t xml:space="preserve">Technology Training </t>
    </r>
    <r>
      <rPr>
        <sz val="11"/>
        <color indexed="10"/>
        <rFont val="Calibri"/>
        <family val="2"/>
      </rPr>
      <t>(2)</t>
    </r>
  </si>
  <si>
    <t>Outsourced Rate for Vibration Analyst ($175)</t>
  </si>
  <si>
    <t>Outsourced Rate for Program Manager for data base setup</t>
  </si>
  <si>
    <t>Accessibility Issues</t>
  </si>
  <si>
    <t>Outsourced Rate for Vibration Analyst</t>
  </si>
  <si>
    <t>Total Cost In-House</t>
  </si>
  <si>
    <t>Total Cost Outsourced</t>
  </si>
  <si>
    <t>Total cost Hybrid (data collected locally by plant resources)</t>
  </si>
  <si>
    <t>Outsource portion</t>
  </si>
  <si>
    <t>In-house Portion</t>
  </si>
  <si>
    <t>(Default = 2)</t>
  </si>
  <si>
    <t>Infrared Inspections</t>
  </si>
  <si>
    <t>Equipment</t>
  </si>
  <si>
    <r>
      <t xml:space="preserve">Amount of time to add a machine to the database </t>
    </r>
    <r>
      <rPr>
        <sz val="11"/>
        <color indexed="10"/>
        <rFont val="Calibri"/>
        <family val="2"/>
      </rPr>
      <t>(2)</t>
    </r>
  </si>
  <si>
    <r>
      <t xml:space="preserve">Amount of time to collect Infrared Data </t>
    </r>
    <r>
      <rPr>
        <sz val="11"/>
        <color indexed="10"/>
        <rFont val="Calibri"/>
        <family val="2"/>
      </rPr>
      <t>(6)</t>
    </r>
  </si>
  <si>
    <t>Semi-Annual</t>
  </si>
  <si>
    <r>
      <t xml:space="preserve">Amount of time required to analyze and report infrared data </t>
    </r>
    <r>
      <rPr>
        <sz val="11"/>
        <color indexed="10"/>
        <rFont val="Calibri"/>
        <family val="2"/>
      </rPr>
      <t>(1.5)</t>
    </r>
  </si>
  <si>
    <r>
      <t xml:space="preserve">In-house resources to open electrical panels </t>
    </r>
    <r>
      <rPr>
        <sz val="11"/>
        <color indexed="10"/>
        <rFont val="Calibri"/>
        <family val="2"/>
      </rPr>
      <t>(Yes)</t>
    </r>
  </si>
  <si>
    <r>
      <t xml:space="preserve">Infrared Camera(s) </t>
    </r>
    <r>
      <rPr>
        <sz val="11"/>
        <color indexed="10"/>
        <rFont val="Calibri"/>
        <family val="2"/>
      </rPr>
      <t>(1)</t>
    </r>
  </si>
  <si>
    <t>In-house Rate for Infrared Analyst</t>
  </si>
  <si>
    <r>
      <t xml:space="preserve">Product Training </t>
    </r>
    <r>
      <rPr>
        <sz val="11"/>
        <color indexed="10"/>
        <rFont val="Calibri"/>
        <family val="2"/>
      </rPr>
      <t>(1)</t>
    </r>
  </si>
  <si>
    <t>In-house Rate for Electrician to open panels</t>
  </si>
  <si>
    <r>
      <t>Technology Training</t>
    </r>
    <r>
      <rPr>
        <sz val="11"/>
        <color indexed="10"/>
        <rFont val="Calibri"/>
        <family val="2"/>
      </rPr>
      <t xml:space="preserve"> (2)</t>
    </r>
  </si>
  <si>
    <t>Outsourced Rate for Electrician to open panels ($100)</t>
  </si>
  <si>
    <t xml:space="preserve">Outsourced Rate for Infrared Analyst </t>
  </si>
  <si>
    <t>Total Cost In-House (includes electricians to open panels)</t>
  </si>
  <si>
    <t>Total Cost Outsourced (includes electricians to open panels)</t>
  </si>
  <si>
    <t>Ultrasound Inspections</t>
  </si>
  <si>
    <r>
      <t xml:space="preserve">Amount of time to add a machine to the database </t>
    </r>
    <r>
      <rPr>
        <sz val="11"/>
        <color indexed="10"/>
        <rFont val="Calibri"/>
        <family val="2"/>
      </rPr>
      <t>(1)</t>
    </r>
  </si>
  <si>
    <r>
      <t>Amount of time to collect Ultrasound Data</t>
    </r>
    <r>
      <rPr>
        <sz val="11"/>
        <color indexed="10"/>
        <rFont val="Calibri"/>
        <family val="2"/>
      </rPr>
      <t xml:space="preserve"> (2)</t>
    </r>
  </si>
  <si>
    <r>
      <t>Ultrasound Gun(s)</t>
    </r>
    <r>
      <rPr>
        <sz val="11"/>
        <color indexed="10"/>
        <rFont val="Calibri"/>
        <family val="2"/>
      </rPr>
      <t xml:space="preserve"> (1)</t>
    </r>
  </si>
  <si>
    <t>In-house Rate for Ultrasound Analyst</t>
  </si>
  <si>
    <t>Outsourced Rate for Ultrasound Analyst</t>
  </si>
  <si>
    <t>Motor Testing Inspections</t>
  </si>
  <si>
    <t>Test</t>
  </si>
  <si>
    <r>
      <t xml:space="preserve">Amount of time to add a machine to the database </t>
    </r>
    <r>
      <rPr>
        <sz val="11"/>
        <color indexed="10"/>
        <rFont val="Calibri"/>
        <family val="2"/>
      </rPr>
      <t>(15)</t>
    </r>
  </si>
  <si>
    <r>
      <t xml:space="preserve">Amount of time to collect Motor Data </t>
    </r>
    <r>
      <rPr>
        <sz val="11"/>
        <color indexed="10"/>
        <rFont val="Calibri"/>
        <family val="2"/>
      </rPr>
      <t>(30)</t>
    </r>
  </si>
  <si>
    <r>
      <t xml:space="preserve">Amount of time required to analyze and report Motor data </t>
    </r>
    <r>
      <rPr>
        <sz val="11"/>
        <color indexed="10"/>
        <rFont val="Calibri"/>
        <family val="2"/>
      </rPr>
      <t>(15)</t>
    </r>
  </si>
  <si>
    <r>
      <t xml:space="preserve">Motor Tester(s) </t>
    </r>
    <r>
      <rPr>
        <sz val="11"/>
        <color indexed="10"/>
        <rFont val="Calibri"/>
        <family val="2"/>
      </rPr>
      <t>(1)</t>
    </r>
  </si>
  <si>
    <t>In-house Rate for Motor Testing Analyst</t>
  </si>
  <si>
    <t>Oil Analysis (Lube)</t>
  </si>
  <si>
    <t>Samples</t>
  </si>
  <si>
    <r>
      <t xml:space="preserve">Amount of time to add a machine to the database </t>
    </r>
    <r>
      <rPr>
        <sz val="11"/>
        <color indexed="10"/>
        <rFont val="Calibri"/>
        <family val="2"/>
      </rPr>
      <t>(5)</t>
    </r>
  </si>
  <si>
    <r>
      <t xml:space="preserve">Amount of time to collect Oil samples </t>
    </r>
    <r>
      <rPr>
        <sz val="11"/>
        <color indexed="10"/>
        <rFont val="Calibri"/>
        <family val="2"/>
      </rPr>
      <t>(5)</t>
    </r>
  </si>
  <si>
    <r>
      <t xml:space="preserve">Data Collection Training </t>
    </r>
    <r>
      <rPr>
        <sz val="11"/>
        <color indexed="10"/>
        <rFont val="Calibri"/>
        <family val="2"/>
      </rPr>
      <t>(1)</t>
    </r>
  </si>
  <si>
    <t>In-house Rate for Oil Analyst</t>
  </si>
  <si>
    <t>(Default = 3)</t>
  </si>
  <si>
    <t>Oil Analysis (Oil-Filled Transformers)</t>
  </si>
  <si>
    <t>Bi-Monthly</t>
  </si>
  <si>
    <r>
      <t xml:space="preserve">Amount of time to collect Oil samples </t>
    </r>
    <r>
      <rPr>
        <sz val="11"/>
        <color indexed="10"/>
        <rFont val="Calibri"/>
        <family val="2"/>
      </rPr>
      <t>(15)</t>
    </r>
  </si>
  <si>
    <r>
      <t xml:space="preserve">Average number of location per machine for data collection </t>
    </r>
    <r>
      <rPr>
        <sz val="11"/>
        <color indexed="10"/>
        <rFont val="Calibri"/>
        <family val="2"/>
      </rPr>
      <t>(10)</t>
    </r>
  </si>
  <si>
    <t>Outsourced Rate for Data Collection Technician ($175)</t>
  </si>
  <si>
    <t>Outsourced Rate for Program Manager for data base setup ($175)</t>
  </si>
  <si>
    <r>
      <t xml:space="preserve">Amount of time required to analyze and report Ultrasound data </t>
    </r>
    <r>
      <rPr>
        <sz val="11"/>
        <color indexed="10"/>
        <rFont val="Calibri"/>
        <family val="2"/>
      </rPr>
      <t>(.25)</t>
    </r>
  </si>
  <si>
    <r>
      <t xml:space="preserve">Amount of time required to analyze and report Oil data </t>
    </r>
    <r>
      <rPr>
        <sz val="11"/>
        <color indexed="10"/>
        <rFont val="Calibri"/>
        <family val="2"/>
      </rPr>
      <t>(2)</t>
    </r>
  </si>
  <si>
    <r>
      <t xml:space="preserve">Amount of time required to analyze and report Oil data </t>
    </r>
    <r>
      <rPr>
        <sz val="11"/>
        <color indexed="10"/>
        <rFont val="Calibri"/>
        <family val="2"/>
      </rPr>
      <t>(2.5)</t>
    </r>
  </si>
  <si>
    <t>Amortize Vibration Data Collection Hardware as part of the Hybrid Service Contract over three years</t>
  </si>
  <si>
    <t>Cost of money over three years</t>
  </si>
  <si>
    <t>Total Cost all disciplines - In-House</t>
  </si>
  <si>
    <t>Total Cost all disciplines - Outsourced</t>
  </si>
  <si>
    <t>Total cost all disciplines - Hybrid (data collected locally by plant resources)</t>
  </si>
  <si>
    <t>Hybrid Outsource portion</t>
  </si>
  <si>
    <t>Hybrid In-house Portion</t>
  </si>
  <si>
    <t>Total Program Cost for each discipline and the selected delivery models</t>
  </si>
  <si>
    <t>In-House Portion for the selected delivery models</t>
  </si>
  <si>
    <t>Outsourced Portion for the selected delivery models</t>
  </si>
  <si>
    <t>Selected Delivery Models per discipline</t>
  </si>
  <si>
    <t>Motor Testing</t>
  </si>
  <si>
    <t>Oil Analysis (Transformer)</t>
  </si>
  <si>
    <t>Which delivery model would you like to use? (1, 2, or 3)</t>
  </si>
  <si>
    <t>Multipliers for In-house adjustment for less efficiency vs outsource provider</t>
  </si>
  <si>
    <t>©2020 John Pucillo dba True Reliability</t>
  </si>
  <si>
    <t>www.truereliability.com</t>
  </si>
  <si>
    <t xml:space="preserve">PdM Resource Calculation Tool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</si>
</sst>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2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b/>
      <sz val="11"/>
      <color rgb="FFFF000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1"/>
      <color theme="0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color theme="10"/>
      <name val="Arial"/>
      <family val="2"/>
    </font>
    <font>
      <b/>
      <sz val="2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64">
    <xf numFmtId="0" fontId="0" fillId="0" borderId="0" xfId="0"/>
    <xf numFmtId="0" fontId="0" fillId="2" borderId="0" xfId="0" applyFill="1" applyProtection="1">
      <protection hidden="1"/>
    </xf>
    <xf numFmtId="0" fontId="2" fillId="0" borderId="0" xfId="1" applyProtection="1"/>
    <xf numFmtId="0" fontId="2" fillId="0" borderId="2" xfId="1" applyBorder="1" applyProtection="1"/>
    <xf numFmtId="0" fontId="2" fillId="0" borderId="4" xfId="1" applyBorder="1" applyProtection="1"/>
    <xf numFmtId="0" fontId="2" fillId="0" borderId="0" xfId="1" applyBorder="1" applyProtection="1"/>
    <xf numFmtId="0" fontId="3" fillId="0" borderId="0" xfId="1" applyFont="1" applyBorder="1" applyAlignment="1" applyProtection="1"/>
    <xf numFmtId="0" fontId="3" fillId="0" borderId="0" xfId="1" applyFont="1" applyBorder="1" applyAlignment="1" applyProtection="1">
      <alignment horizontal="center"/>
    </xf>
    <xf numFmtId="0" fontId="3" fillId="0" borderId="5" xfId="1" applyFont="1" applyBorder="1" applyAlignment="1" applyProtection="1">
      <alignment horizontal="center"/>
    </xf>
    <xf numFmtId="0" fontId="3" fillId="0" borderId="4" xfId="1" applyFont="1" applyBorder="1" applyProtection="1"/>
    <xf numFmtId="0" fontId="3" fillId="0" borderId="0" xfId="1" applyFont="1" applyBorder="1" applyProtection="1"/>
    <xf numFmtId="0" fontId="2" fillId="0" borderId="4" xfId="1" applyBorder="1" applyAlignment="1" applyProtection="1">
      <alignment horizontal="left" indent="1"/>
    </xf>
    <xf numFmtId="0" fontId="2" fillId="0" borderId="0" xfId="1" applyFill="1" applyBorder="1" applyAlignment="1" applyProtection="1">
      <alignment horizontal="center"/>
    </xf>
    <xf numFmtId="164" fontId="2" fillId="0" borderId="6" xfId="1" applyNumberFormat="1" applyBorder="1" applyAlignment="1" applyProtection="1">
      <alignment horizontal="center"/>
      <protection hidden="1"/>
    </xf>
    <xf numFmtId="164" fontId="2" fillId="0" borderId="7" xfId="1" applyNumberFormat="1" applyBorder="1" applyAlignment="1" applyProtection="1">
      <alignment horizontal="center"/>
      <protection hidden="1"/>
    </xf>
    <xf numFmtId="0" fontId="2" fillId="0" borderId="0" xfId="1" applyFill="1" applyBorder="1" applyProtection="1"/>
    <xf numFmtId="0" fontId="2" fillId="0" borderId="0" xfId="1" applyFont="1" applyProtection="1"/>
    <xf numFmtId="44" fontId="2" fillId="0" borderId="0" xfId="2" applyFont="1" applyProtection="1">
      <protection hidden="1"/>
    </xf>
    <xf numFmtId="164" fontId="3" fillId="0" borderId="0" xfId="1" applyNumberFormat="1" applyFont="1" applyBorder="1" applyAlignment="1" applyProtection="1">
      <alignment horizontal="center"/>
      <protection hidden="1"/>
    </xf>
    <xf numFmtId="164" fontId="3" fillId="0" borderId="0" xfId="1" applyNumberFormat="1" applyFont="1" applyBorder="1" applyProtection="1">
      <protection hidden="1"/>
    </xf>
    <xf numFmtId="164" fontId="3" fillId="0" borderId="5" xfId="1" applyNumberFormat="1" applyFont="1" applyBorder="1" applyAlignment="1" applyProtection="1">
      <alignment horizontal="center"/>
      <protection hidden="1"/>
    </xf>
    <xf numFmtId="164" fontId="3" fillId="0" borderId="8" xfId="1" applyNumberFormat="1" applyFont="1" applyBorder="1" applyAlignment="1" applyProtection="1">
      <alignment horizontal="center"/>
      <protection hidden="1"/>
    </xf>
    <xf numFmtId="164" fontId="3" fillId="0" borderId="9" xfId="1" applyNumberFormat="1" applyFont="1" applyBorder="1" applyProtection="1">
      <protection hidden="1"/>
    </xf>
    <xf numFmtId="164" fontId="3" fillId="0" borderId="9" xfId="1" applyNumberFormat="1" applyFont="1" applyBorder="1" applyAlignment="1" applyProtection="1">
      <alignment horizontal="center"/>
      <protection hidden="1"/>
    </xf>
    <xf numFmtId="164" fontId="3" fillId="0" borderId="10" xfId="1" applyNumberFormat="1" applyFont="1" applyBorder="1" applyAlignment="1" applyProtection="1">
      <alignment horizontal="center"/>
      <protection hidden="1"/>
    </xf>
    <xf numFmtId="0" fontId="2" fillId="0" borderId="0" xfId="1" applyBorder="1" applyProtection="1">
      <protection hidden="1"/>
    </xf>
    <xf numFmtId="0" fontId="2" fillId="0" borderId="5" xfId="1" applyBorder="1" applyProtection="1">
      <protection hidden="1"/>
    </xf>
    <xf numFmtId="0" fontId="3" fillId="0" borderId="0" xfId="1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2" fillId="0" borderId="0" xfId="1" applyBorder="1" applyAlignment="1" applyProtection="1">
      <alignment horizontal="right"/>
      <protection hidden="1"/>
    </xf>
    <xf numFmtId="0" fontId="2" fillId="0" borderId="11" xfId="1" applyBorder="1" applyProtection="1"/>
    <xf numFmtId="0" fontId="2" fillId="0" borderId="12" xfId="1" applyBorder="1" applyProtection="1"/>
    <xf numFmtId="0" fontId="2" fillId="0" borderId="12" xfId="1" applyBorder="1" applyProtection="1">
      <protection hidden="1"/>
    </xf>
    <xf numFmtId="0" fontId="2" fillId="0" borderId="12" xfId="1" applyBorder="1" applyAlignment="1" applyProtection="1">
      <alignment horizontal="right"/>
      <protection hidden="1"/>
    </xf>
    <xf numFmtId="44" fontId="4" fillId="0" borderId="12" xfId="1" applyNumberFormat="1" applyFont="1" applyBorder="1" applyProtection="1">
      <protection hidden="1"/>
    </xf>
    <xf numFmtId="44" fontId="4" fillId="0" borderId="13" xfId="1" applyNumberFormat="1" applyFont="1" applyBorder="1" applyProtection="1">
      <protection hidden="1"/>
    </xf>
    <xf numFmtId="0" fontId="2" fillId="0" borderId="1" xfId="1" applyBorder="1" applyProtection="1"/>
    <xf numFmtId="0" fontId="2" fillId="0" borderId="3" xfId="1" applyBorder="1" applyProtection="1"/>
    <xf numFmtId="44" fontId="2" fillId="0" borderId="0" xfId="1" applyNumberFormat="1" applyProtection="1"/>
    <xf numFmtId="0" fontId="2" fillId="0" borderId="5" xfId="1" applyBorder="1" applyProtection="1"/>
    <xf numFmtId="44" fontId="2" fillId="0" borderId="0" xfId="2" applyFont="1" applyProtection="1"/>
    <xf numFmtId="0" fontId="2" fillId="0" borderId="0" xfId="1" applyFont="1" applyBorder="1" applyAlignment="1" applyProtection="1">
      <alignment horizontal="left"/>
    </xf>
    <xf numFmtId="0" fontId="2" fillId="3" borderId="0" xfId="1" applyFill="1" applyBorder="1" applyAlignment="1" applyProtection="1">
      <alignment horizontal="center"/>
      <protection locked="0"/>
    </xf>
    <xf numFmtId="164" fontId="2" fillId="0" borderId="0" xfId="1" applyNumberFormat="1" applyBorder="1" applyAlignment="1" applyProtection="1">
      <alignment horizontal="center"/>
      <protection hidden="1"/>
    </xf>
    <xf numFmtId="164" fontId="2" fillId="0" borderId="5" xfId="1" applyNumberFormat="1" applyBorder="1" applyAlignment="1" applyProtection="1">
      <alignment horizontal="center"/>
      <protection hidden="1"/>
    </xf>
    <xf numFmtId="0" fontId="2" fillId="0" borderId="0" xfId="1" applyFont="1" applyBorder="1" applyProtection="1"/>
    <xf numFmtId="0" fontId="2" fillId="3" borderId="14" xfId="1" applyFill="1" applyBorder="1" applyAlignment="1" applyProtection="1">
      <alignment horizontal="center"/>
      <protection locked="0"/>
    </xf>
    <xf numFmtId="164" fontId="2" fillId="0" borderId="5" xfId="1" applyNumberFormat="1" applyBorder="1" applyProtection="1">
      <protection hidden="1"/>
    </xf>
    <xf numFmtId="164" fontId="3" fillId="0" borderId="0" xfId="1" applyNumberFormat="1" applyFont="1" applyBorder="1" applyAlignment="1" applyProtection="1">
      <alignment horizontal="center"/>
    </xf>
    <xf numFmtId="164" fontId="3" fillId="0" borderId="0" xfId="1" applyNumberFormat="1" applyFont="1" applyBorder="1" applyProtection="1"/>
    <xf numFmtId="164" fontId="3" fillId="0" borderId="5" xfId="1" applyNumberFormat="1" applyFont="1" applyBorder="1" applyAlignment="1" applyProtection="1">
      <alignment horizontal="center"/>
    </xf>
    <xf numFmtId="0" fontId="2" fillId="0" borderId="0" xfId="1" applyBorder="1" applyAlignment="1" applyProtection="1">
      <alignment horizontal="center"/>
    </xf>
    <xf numFmtId="44" fontId="2" fillId="0" borderId="0" xfId="2" applyFont="1" applyBorder="1" applyAlignment="1" applyProtection="1">
      <alignment horizontal="center"/>
    </xf>
    <xf numFmtId="44" fontId="2" fillId="0" borderId="5" xfId="2" applyFont="1" applyBorder="1" applyAlignment="1" applyProtection="1">
      <alignment horizontal="center"/>
    </xf>
    <xf numFmtId="0" fontId="2" fillId="0" borderId="14" xfId="1" applyBorder="1" applyAlignment="1" applyProtection="1">
      <alignment horizontal="center"/>
    </xf>
    <xf numFmtId="44" fontId="3" fillId="0" borderId="0" xfId="2" applyFont="1" applyBorder="1" applyAlignment="1" applyProtection="1">
      <alignment horizontal="center"/>
    </xf>
    <xf numFmtId="44" fontId="3" fillId="0" borderId="0" xfId="2" applyFont="1" applyBorder="1" applyProtection="1"/>
    <xf numFmtId="44" fontId="3" fillId="0" borderId="5" xfId="2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center"/>
    </xf>
    <xf numFmtId="0" fontId="2" fillId="0" borderId="4" xfId="1" applyFont="1" applyBorder="1" applyProtection="1"/>
    <xf numFmtId="44" fontId="2" fillId="0" borderId="0" xfId="1" applyNumberFormat="1" applyBorder="1" applyProtection="1">
      <protection hidden="1"/>
    </xf>
    <xf numFmtId="0" fontId="7" fillId="0" borderId="0" xfId="1" applyFont="1" applyBorder="1" applyProtection="1"/>
    <xf numFmtId="44" fontId="2" fillId="0" borderId="0" xfId="2" applyFont="1" applyBorder="1" applyProtection="1"/>
    <xf numFmtId="37" fontId="2" fillId="3" borderId="0" xfId="2" applyNumberFormat="1" applyFont="1" applyFill="1" applyBorder="1" applyAlignment="1" applyProtection="1">
      <alignment horizontal="center"/>
      <protection locked="0"/>
    </xf>
    <xf numFmtId="0" fontId="3" fillId="0" borderId="0" xfId="1" applyFont="1" applyBorder="1" applyAlignment="1" applyProtection="1">
      <alignment horizontal="right"/>
    </xf>
    <xf numFmtId="0" fontId="8" fillId="0" borderId="0" xfId="1" applyFont="1" applyBorder="1" applyAlignment="1" applyProtection="1">
      <alignment horizontal="left" indent="1"/>
      <protection hidden="1"/>
    </xf>
    <xf numFmtId="0" fontId="8" fillId="0" borderId="0" xfId="1" applyFont="1" applyBorder="1" applyAlignment="1" applyProtection="1">
      <alignment horizontal="left" indent="1"/>
    </xf>
    <xf numFmtId="0" fontId="2" fillId="0" borderId="0" xfId="1" applyBorder="1" applyAlignment="1" applyProtection="1">
      <alignment horizontal="right"/>
    </xf>
    <xf numFmtId="0" fontId="2" fillId="0" borderId="12" xfId="1" applyBorder="1" applyAlignment="1" applyProtection="1">
      <alignment horizontal="right"/>
    </xf>
    <xf numFmtId="0" fontId="0" fillId="0" borderId="0" xfId="0" applyBorder="1" applyAlignment="1" applyProtection="1"/>
    <xf numFmtId="0" fontId="10" fillId="0" borderId="0" xfId="1" applyFont="1" applyBorder="1" applyProtection="1"/>
    <xf numFmtId="0" fontId="10" fillId="0" borderId="0" xfId="1" applyFont="1" applyProtection="1"/>
    <xf numFmtId="0" fontId="10" fillId="0" borderId="5" xfId="1" applyFont="1" applyBorder="1" applyProtection="1"/>
    <xf numFmtId="44" fontId="10" fillId="0" borderId="0" xfId="2" applyFont="1" applyBorder="1" applyAlignment="1" applyProtection="1">
      <alignment horizontal="center"/>
    </xf>
    <xf numFmtId="0" fontId="11" fillId="0" borderId="0" xfId="1" applyFont="1" applyFill="1" applyBorder="1" applyProtection="1">
      <protection hidden="1"/>
    </xf>
    <xf numFmtId="44" fontId="11" fillId="0" borderId="0" xfId="2" applyFont="1" applyFill="1" applyBorder="1" applyAlignment="1" applyProtection="1">
      <alignment horizontal="center"/>
      <protection hidden="1"/>
    </xf>
    <xf numFmtId="0" fontId="7" fillId="0" borderId="0" xfId="1" applyFont="1" applyFill="1" applyBorder="1" applyProtection="1"/>
    <xf numFmtId="37" fontId="2" fillId="0" borderId="0" xfId="2" applyNumberFormat="1" applyFont="1" applyBorder="1" applyAlignment="1" applyProtection="1">
      <alignment horizontal="center"/>
    </xf>
    <xf numFmtId="44" fontId="2" fillId="0" borderId="0" xfId="2" applyFont="1" applyFill="1" applyBorder="1" applyProtection="1"/>
    <xf numFmtId="44" fontId="11" fillId="0" borderId="0" xfId="1" applyNumberFormat="1" applyFont="1" applyBorder="1" applyProtection="1"/>
    <xf numFmtId="0" fontId="12" fillId="0" borderId="0" xfId="1" applyFont="1" applyBorder="1" applyProtection="1"/>
    <xf numFmtId="0" fontId="12" fillId="0" borderId="0" xfId="1" applyFont="1" applyBorder="1" applyProtection="1">
      <protection hidden="1"/>
    </xf>
    <xf numFmtId="44" fontId="11" fillId="5" borderId="0" xfId="2" applyFont="1" applyFill="1" applyBorder="1" applyAlignment="1" applyProtection="1">
      <alignment horizontal="center"/>
      <protection hidden="1"/>
    </xf>
    <xf numFmtId="0" fontId="11" fillId="0" borderId="0" xfId="1" applyFont="1" applyBorder="1" applyProtection="1"/>
    <xf numFmtId="0" fontId="12" fillId="5" borderId="0" xfId="1" applyFont="1" applyFill="1" applyBorder="1" applyProtection="1"/>
    <xf numFmtId="0" fontId="11" fillId="0" borderId="0" xfId="1" applyFont="1" applyAlignment="1" applyProtection="1">
      <alignment horizontal="left" indent="1"/>
    </xf>
    <xf numFmtId="0" fontId="11" fillId="0" borderId="0" xfId="1" applyFont="1" applyProtection="1"/>
    <xf numFmtId="0" fontId="14" fillId="5" borderId="0" xfId="0" applyFont="1" applyFill="1" applyBorder="1" applyAlignment="1" applyProtection="1">
      <alignment horizontal="center"/>
      <protection locked="0"/>
    </xf>
    <xf numFmtId="0" fontId="11" fillId="0" borderId="12" xfId="1" quotePrefix="1" applyFont="1" applyBorder="1" applyAlignment="1" applyProtection="1">
      <alignment horizontal="left" indent="1"/>
    </xf>
    <xf numFmtId="0" fontId="13" fillId="0" borderId="13" xfId="0" applyFont="1" applyBorder="1" applyAlignment="1" applyProtection="1"/>
    <xf numFmtId="0" fontId="11" fillId="5" borderId="12" xfId="1" quotePrefix="1" applyFont="1" applyFill="1" applyBorder="1" applyAlignment="1" applyProtection="1">
      <alignment horizontal="left" indent="1"/>
    </xf>
    <xf numFmtId="0" fontId="13" fillId="5" borderId="13" xfId="0" applyFont="1" applyFill="1" applyBorder="1" applyAlignment="1" applyProtection="1"/>
    <xf numFmtId="0" fontId="14" fillId="0" borderId="0" xfId="1" applyFont="1" applyBorder="1" applyAlignment="1" applyProtection="1">
      <alignment horizontal="left" indent="1"/>
      <protection hidden="1"/>
    </xf>
    <xf numFmtId="0" fontId="11" fillId="5" borderId="0" xfId="1" applyFont="1" applyFill="1" applyBorder="1" applyProtection="1"/>
    <xf numFmtId="0" fontId="2" fillId="0" borderId="0" xfId="1" applyFont="1" applyBorder="1" applyAlignment="1" applyProtection="1">
      <alignment horizontal="left" indent="1"/>
    </xf>
    <xf numFmtId="0" fontId="14" fillId="0" borderId="0" xfId="1" applyFont="1" applyBorder="1" applyAlignment="1" applyProtection="1">
      <alignment horizontal="left" indent="1"/>
    </xf>
    <xf numFmtId="0" fontId="13" fillId="0" borderId="0" xfId="0" applyFont="1" applyAlignment="1" applyProtection="1">
      <alignment horizontal="right" indent="1"/>
    </xf>
    <xf numFmtId="0" fontId="2" fillId="4" borderId="0" xfId="1" applyFill="1" applyBorder="1" applyAlignment="1" applyProtection="1">
      <alignment horizontal="center"/>
      <protection locked="0"/>
    </xf>
    <xf numFmtId="0" fontId="15" fillId="0" borderId="0" xfId="1" applyFont="1" applyBorder="1" applyAlignment="1" applyProtection="1">
      <alignment horizontal="left" indent="1"/>
      <protection hidden="1"/>
    </xf>
    <xf numFmtId="0" fontId="15" fillId="0" borderId="0" xfId="1" applyFont="1" applyBorder="1" applyAlignment="1" applyProtection="1">
      <alignment horizontal="left" indent="1"/>
    </xf>
    <xf numFmtId="0" fontId="10" fillId="0" borderId="4" xfId="1" applyFont="1" applyBorder="1" applyProtection="1"/>
    <xf numFmtId="0" fontId="0" fillId="0" borderId="12" xfId="0" applyFont="1" applyBorder="1" applyAlignment="1" applyProtection="1">
      <alignment horizontal="left" indent="1"/>
    </xf>
    <xf numFmtId="0" fontId="0" fillId="0" borderId="15" xfId="0" applyFont="1" applyBorder="1" applyAlignment="1" applyProtection="1">
      <alignment horizontal="center"/>
    </xf>
    <xf numFmtId="0" fontId="0" fillId="5" borderId="15" xfId="0" applyFont="1" applyFill="1" applyBorder="1" applyAlignment="1" applyProtection="1">
      <alignment horizontal="center"/>
    </xf>
    <xf numFmtId="44" fontId="2" fillId="0" borderId="0" xfId="7" applyFont="1" applyProtection="1"/>
    <xf numFmtId="0" fontId="16" fillId="0" borderId="0" xfId="0" applyFont="1" applyAlignment="1" applyProtection="1">
      <alignment horizontal="right" indent="1"/>
    </xf>
    <xf numFmtId="0" fontId="15" fillId="4" borderId="0" xfId="0" applyFont="1" applyFill="1" applyBorder="1" applyAlignment="1" applyProtection="1">
      <alignment horizontal="center"/>
      <protection locked="0"/>
    </xf>
    <xf numFmtId="0" fontId="11" fillId="0" borderId="0" xfId="1" applyFont="1" applyProtection="1">
      <protection locked="0"/>
    </xf>
    <xf numFmtId="0" fontId="15" fillId="6" borderId="16" xfId="0" applyFont="1" applyFill="1" applyBorder="1" applyAlignment="1" applyProtection="1">
      <alignment horizontal="center"/>
      <protection locked="0"/>
    </xf>
    <xf numFmtId="0" fontId="2" fillId="0" borderId="1" xfId="1" applyBorder="1" applyAlignment="1" applyProtection="1">
      <alignment horizontal="left" indent="2"/>
    </xf>
    <xf numFmtId="0" fontId="2" fillId="0" borderId="4" xfId="1" applyBorder="1" applyAlignment="1" applyProtection="1">
      <alignment horizontal="left" indent="2"/>
    </xf>
    <xf numFmtId="0" fontId="2" fillId="0" borderId="11" xfId="1" applyBorder="1" applyAlignment="1" applyProtection="1">
      <alignment horizontal="left" indent="2"/>
    </xf>
    <xf numFmtId="0" fontId="9" fillId="0" borderId="0" xfId="1" applyFont="1" applyBorder="1" applyAlignment="1" applyProtection="1">
      <alignment horizontal="right"/>
      <protection hidden="1"/>
    </xf>
    <xf numFmtId="0" fontId="9" fillId="0" borderId="12" xfId="1" applyFont="1" applyBorder="1" applyAlignment="1" applyProtection="1">
      <alignment horizontal="right"/>
      <protection hidden="1"/>
    </xf>
    <xf numFmtId="0" fontId="2" fillId="6" borderId="19" xfId="1" applyFill="1" applyBorder="1" applyProtection="1"/>
    <xf numFmtId="0" fontId="2" fillId="6" borderId="20" xfId="1" applyFill="1" applyBorder="1" applyProtection="1"/>
    <xf numFmtId="0" fontId="2" fillId="6" borderId="21" xfId="1" applyFill="1" applyBorder="1" applyProtection="1"/>
    <xf numFmtId="0" fontId="3" fillId="0" borderId="1" xfId="1" applyFont="1" applyBorder="1" applyAlignment="1" applyProtection="1">
      <alignment horizontal="left"/>
    </xf>
    <xf numFmtId="0" fontId="3" fillId="0" borderId="2" xfId="1" applyFont="1" applyBorder="1" applyAlignment="1" applyProtection="1">
      <alignment horizontal="left"/>
    </xf>
    <xf numFmtId="0" fontId="3" fillId="0" borderId="2" xfId="1" applyFont="1" applyBorder="1" applyAlignment="1" applyProtection="1">
      <alignment horizontal="center"/>
    </xf>
    <xf numFmtId="0" fontId="3" fillId="0" borderId="3" xfId="1" applyFont="1" applyBorder="1" applyAlignment="1" applyProtection="1">
      <alignment horizontal="center"/>
    </xf>
    <xf numFmtId="0" fontId="13" fillId="0" borderId="0" xfId="0" applyFont="1" applyAlignment="1" applyProtection="1">
      <alignment horizontal="right" indent="1"/>
    </xf>
    <xf numFmtId="0" fontId="13" fillId="0" borderId="0" xfId="0" applyFont="1" applyBorder="1" applyAlignment="1" applyProtection="1">
      <alignment horizontal="right" indent="1"/>
    </xf>
    <xf numFmtId="0" fontId="11" fillId="0" borderId="12" xfId="1" applyFont="1" applyBorder="1" applyAlignment="1" applyProtection="1">
      <alignment horizontal="center"/>
    </xf>
    <xf numFmtId="0" fontId="11" fillId="0" borderId="0" xfId="1" applyFont="1" applyBorder="1" applyAlignment="1" applyProtection="1">
      <alignment horizontal="center"/>
    </xf>
    <xf numFmtId="0" fontId="3" fillId="6" borderId="17" xfId="1" applyFont="1" applyFill="1" applyBorder="1" applyAlignment="1" applyProtection="1">
      <alignment horizontal="center"/>
    </xf>
    <xf numFmtId="0" fontId="3" fillId="6" borderId="18" xfId="1" applyFont="1" applyFill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3" fillId="0" borderId="5" xfId="1" applyFont="1" applyBorder="1" applyAlignment="1" applyProtection="1">
      <alignment horizontal="center"/>
    </xf>
    <xf numFmtId="0" fontId="3" fillId="0" borderId="4" xfId="1" applyFont="1" applyBorder="1" applyAlignment="1" applyProtection="1">
      <alignment horizontal="left"/>
    </xf>
    <xf numFmtId="0" fontId="3" fillId="0" borderId="0" xfId="1" applyFont="1" applyBorder="1" applyAlignment="1" applyProtection="1">
      <alignment horizontal="left"/>
    </xf>
    <xf numFmtId="43" fontId="3" fillId="0" borderId="0" xfId="1" applyNumberFormat="1" applyFont="1" applyBorder="1" applyProtection="1">
      <protection hidden="1"/>
    </xf>
    <xf numFmtId="43" fontId="3" fillId="0" borderId="5" xfId="1" applyNumberFormat="1" applyFont="1" applyBorder="1" applyProtection="1">
      <protection hidden="1"/>
    </xf>
    <xf numFmtId="43" fontId="4" fillId="0" borderId="0" xfId="1" applyNumberFormat="1" applyFont="1" applyBorder="1" applyProtection="1">
      <protection hidden="1"/>
    </xf>
    <xf numFmtId="43" fontId="4" fillId="0" borderId="5" xfId="1" applyNumberFormat="1" applyFont="1" applyBorder="1" applyProtection="1">
      <protection hidden="1"/>
    </xf>
    <xf numFmtId="43" fontId="4" fillId="0" borderId="12" xfId="1" applyNumberFormat="1" applyFont="1" applyBorder="1" applyProtection="1">
      <protection hidden="1"/>
    </xf>
    <xf numFmtId="43" fontId="4" fillId="0" borderId="13" xfId="1" applyNumberFormat="1" applyFont="1" applyBorder="1" applyProtection="1">
      <protection hidden="1"/>
    </xf>
    <xf numFmtId="43" fontId="3" fillId="6" borderId="0" xfId="1" applyNumberFormat="1" applyFont="1" applyFill="1" applyBorder="1" applyProtection="1">
      <protection hidden="1"/>
    </xf>
    <xf numFmtId="43" fontId="3" fillId="6" borderId="3" xfId="1" applyNumberFormat="1" applyFont="1" applyFill="1" applyBorder="1" applyProtection="1">
      <protection hidden="1"/>
    </xf>
    <xf numFmtId="43" fontId="4" fillId="7" borderId="0" xfId="1" applyNumberFormat="1" applyFont="1" applyFill="1" applyBorder="1" applyProtection="1">
      <protection hidden="1"/>
    </xf>
    <xf numFmtId="43" fontId="4" fillId="7" borderId="5" xfId="1" applyNumberFormat="1" applyFont="1" applyFill="1" applyBorder="1" applyProtection="1">
      <protection hidden="1"/>
    </xf>
    <xf numFmtId="43" fontId="17" fillId="0" borderId="0" xfId="2" applyNumberFormat="1" applyFont="1" applyBorder="1" applyProtection="1"/>
    <xf numFmtId="43" fontId="6" fillId="0" borderId="0" xfId="2" applyNumberFormat="1" applyFont="1" applyBorder="1" applyProtection="1"/>
    <xf numFmtId="43" fontId="2" fillId="0" borderId="0" xfId="1" applyNumberFormat="1" applyBorder="1" applyProtection="1">
      <protection hidden="1"/>
    </xf>
    <xf numFmtId="43" fontId="2" fillId="0" borderId="5" xfId="1" applyNumberFormat="1" applyBorder="1" applyProtection="1">
      <protection hidden="1"/>
    </xf>
    <xf numFmtId="43" fontId="9" fillId="0" borderId="0" xfId="1" applyNumberFormat="1" applyFont="1" applyBorder="1" applyProtection="1">
      <protection hidden="1"/>
    </xf>
    <xf numFmtId="43" fontId="9" fillId="0" borderId="12" xfId="1" applyNumberFormat="1" applyFont="1" applyBorder="1" applyProtection="1">
      <protection hidden="1"/>
    </xf>
    <xf numFmtId="43" fontId="2" fillId="3" borderId="0" xfId="2" applyNumberFormat="1" applyFont="1" applyFill="1" applyBorder="1" applyProtection="1">
      <protection locked="0"/>
    </xf>
    <xf numFmtId="43" fontId="2" fillId="0" borderId="0" xfId="1" applyNumberFormat="1" applyBorder="1" applyProtection="1"/>
    <xf numFmtId="43" fontId="2" fillId="3" borderId="0" xfId="2" applyNumberFormat="1" applyFont="1" applyFill="1" applyBorder="1" applyAlignment="1" applyProtection="1">
      <alignment horizontal="center"/>
      <protection locked="0"/>
    </xf>
    <xf numFmtId="43" fontId="12" fillId="4" borderId="0" xfId="2" applyNumberFormat="1" applyFont="1" applyFill="1" applyBorder="1" applyAlignment="1" applyProtection="1">
      <alignment horizontal="center"/>
      <protection locked="0"/>
    </xf>
    <xf numFmtId="43" fontId="7" fillId="0" borderId="0" xfId="1" applyNumberFormat="1" applyFont="1" applyBorder="1" applyProtection="1"/>
    <xf numFmtId="43" fontId="7" fillId="0" borderId="0" xfId="2" applyNumberFormat="1" applyFont="1" applyFill="1" applyBorder="1" applyAlignment="1" applyProtection="1">
      <alignment horizontal="center"/>
    </xf>
    <xf numFmtId="43" fontId="10" fillId="3" borderId="12" xfId="2" applyNumberFormat="1" applyFont="1" applyFill="1" applyBorder="1" applyAlignment="1" applyProtection="1">
      <alignment horizontal="center"/>
      <protection locked="0"/>
    </xf>
    <xf numFmtId="43" fontId="2" fillId="0" borderId="0" xfId="2" applyNumberFormat="1" applyFont="1" applyBorder="1" applyAlignment="1" applyProtection="1">
      <alignment horizontal="center"/>
    </xf>
    <xf numFmtId="43" fontId="7" fillId="0" borderId="0" xfId="1" applyNumberFormat="1" applyFont="1" applyFill="1" applyBorder="1" applyProtection="1"/>
    <xf numFmtId="43" fontId="2" fillId="0" borderId="0" xfId="2" applyNumberFormat="1" applyFont="1" applyBorder="1" applyProtection="1"/>
    <xf numFmtId="43" fontId="5" fillId="0" borderId="0" xfId="2" applyNumberFormat="1" applyFont="1" applyBorder="1" applyProtection="1"/>
    <xf numFmtId="0" fontId="2" fillId="0" borderId="0" xfId="1" applyProtection="1">
      <protection hidden="1"/>
    </xf>
    <xf numFmtId="0" fontId="20" fillId="0" borderId="0" xfId="8" applyProtection="1">
      <protection hidden="1"/>
    </xf>
    <xf numFmtId="0" fontId="0" fillId="5" borderId="0" xfId="0" applyFill="1" applyProtection="1">
      <protection hidden="1"/>
    </xf>
    <xf numFmtId="0" fontId="0" fillId="8" borderId="0" xfId="0" applyFill="1" applyProtection="1">
      <protection hidden="1"/>
    </xf>
    <xf numFmtId="0" fontId="21" fillId="2" borderId="0" xfId="0" applyFont="1" applyFill="1" applyAlignment="1" applyProtection="1">
      <alignment horizontal="center" vertical="center"/>
      <protection hidden="1"/>
    </xf>
  </cellXfs>
  <cellStyles count="9">
    <cellStyle name="Comma 2" xfId="3" xr:uid="{00000000-0005-0000-0000-000000000000}"/>
    <cellStyle name="Currency" xfId="7" builtinId="4"/>
    <cellStyle name="Currency 2" xfId="4" xr:uid="{00000000-0005-0000-0000-000002000000}"/>
    <cellStyle name="Currency 3" xfId="2" xr:uid="{00000000-0005-0000-0000-000003000000}"/>
    <cellStyle name="Hyperlink" xfId="8" builtinId="8"/>
    <cellStyle name="Normal" xfId="0" builtinId="0"/>
    <cellStyle name="Normal_Resource calcs jp" xfId="1" xr:uid="{00000000-0005-0000-0000-000005000000}"/>
    <cellStyle name="Percent 2" xfId="5" xr:uid="{00000000-0005-0000-0000-000006000000}"/>
    <cellStyle name="Percent 3" xfId="6" xr:uid="{00000000-0005-0000-0000-000007000000}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1864995</xdr:colOff>
      <xdr:row>1</xdr:row>
      <xdr:rowOff>230505</xdr:rowOff>
    </xdr:from>
    <xdr:to>
      <xdr:col>11</xdr:col>
      <xdr:colOff>2644140</xdr:colOff>
      <xdr:row>1</xdr:row>
      <xdr:rowOff>510540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1666220" y="401955"/>
          <a:ext cx="773430" cy="27432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800000"/>
              </a:solidFill>
              <a:latin typeface="Tahoma"/>
              <a:cs typeface="Tahoma"/>
            </a:rPr>
            <a:t>Powered by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800000"/>
            </a:solidFill>
            <a:latin typeface="Tahoma"/>
            <a:cs typeface="Tahoma"/>
          </a:endParaRPr>
        </a:p>
      </xdr:txBody>
    </xdr:sp>
    <xdr:clientData/>
  </xdr:twoCellAnchor>
  <xdr:twoCellAnchor editAs="oneCell">
    <xdr:from>
      <xdr:col>11</xdr:col>
      <xdr:colOff>2649856</xdr:colOff>
      <xdr:row>1</xdr:row>
      <xdr:rowOff>38099</xdr:rowOff>
    </xdr:from>
    <xdr:to>
      <xdr:col>11</xdr:col>
      <xdr:colOff>3974326</xdr:colOff>
      <xdr:row>1</xdr:row>
      <xdr:rowOff>632459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3D6027-F635-426A-AAFE-D91D41294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51081" y="209549"/>
          <a:ext cx="132066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uereliability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tabColor indexed="35"/>
  </sheetPr>
  <dimension ref="A1:AB453"/>
  <sheetViews>
    <sheetView showGridLines="0" tabSelected="1" zoomScaleNormal="100" workbookViewId="0">
      <selection activeCell="A2" sqref="A2:N2"/>
    </sheetView>
  </sheetViews>
  <sheetFormatPr defaultColWidth="9.109375" defaultRowHeight="14.4" x14ac:dyDescent="0.3"/>
  <cols>
    <col min="1" max="1" width="25.109375" style="2" customWidth="1"/>
    <col min="2" max="2" width="13.88671875" style="2" customWidth="1"/>
    <col min="3" max="3" width="2.44140625" style="2" customWidth="1"/>
    <col min="4" max="4" width="16.5546875" style="2" customWidth="1"/>
    <col min="5" max="5" width="3.109375" style="2" customWidth="1"/>
    <col min="6" max="6" width="14.44140625" style="2" customWidth="1"/>
    <col min="7" max="7" width="18.109375" style="2" bestFit="1" customWidth="1"/>
    <col min="8" max="8" width="14.109375" style="2" customWidth="1"/>
    <col min="9" max="10" width="15.33203125" style="2" customWidth="1"/>
    <col min="11" max="11" width="4.5546875" style="2" customWidth="1"/>
    <col min="12" max="12" width="61.33203125" style="2" bestFit="1" customWidth="1"/>
    <col min="13" max="13" width="12.5546875" style="2" customWidth="1"/>
    <col min="14" max="14" width="22.6640625" style="2" customWidth="1"/>
    <col min="15" max="17" width="9.109375" style="2"/>
    <col min="18" max="19" width="15" style="2" hidden="1" customWidth="1"/>
    <col min="20" max="29" width="15" style="2" customWidth="1"/>
    <col min="30" max="16384" width="9.109375" style="2"/>
  </cols>
  <sheetData>
    <row r="1" spans="1:21" s="161" customFormat="1" ht="14.1" customHeight="1" x14ac:dyDescent="0.25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21" s="1" customFormat="1" ht="56.1" customHeight="1" x14ac:dyDescent="0.25">
      <c r="A2" s="163" t="s">
        <v>115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21" s="161" customFormat="1" ht="6.9" customHeight="1" x14ac:dyDescent="0.25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21" s="161" customFormat="1" ht="6.9" customHeight="1" x14ac:dyDescent="0.25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</row>
    <row r="5" spans="1:21" ht="15" thickBot="1" x14ac:dyDescent="0.35"/>
    <row r="6" spans="1:21" x14ac:dyDescent="0.3">
      <c r="A6" s="118" t="s">
        <v>0</v>
      </c>
      <c r="B6" s="119"/>
      <c r="C6" s="3"/>
      <c r="D6" s="120" t="s">
        <v>1</v>
      </c>
      <c r="E6" s="120"/>
      <c r="F6" s="120"/>
      <c r="G6" s="120"/>
      <c r="H6" s="120"/>
      <c r="I6" s="120"/>
      <c r="J6" s="121"/>
    </row>
    <row r="7" spans="1:21" x14ac:dyDescent="0.3">
      <c r="A7" s="4"/>
      <c r="B7" s="5"/>
      <c r="C7" s="5"/>
      <c r="D7" s="6"/>
      <c r="E7" s="6"/>
      <c r="F7" s="6"/>
      <c r="G7" s="6"/>
      <c r="H7" s="7" t="s">
        <v>2</v>
      </c>
      <c r="I7" s="7" t="s">
        <v>3</v>
      </c>
      <c r="J7" s="8" t="s">
        <v>4</v>
      </c>
    </row>
    <row r="8" spans="1:21" x14ac:dyDescent="0.3">
      <c r="A8" s="9" t="s">
        <v>5</v>
      </c>
      <c r="B8" s="7"/>
      <c r="C8" s="10"/>
      <c r="D8" s="7" t="s">
        <v>6</v>
      </c>
      <c r="E8" s="7"/>
      <c r="F8" s="7" t="s">
        <v>7</v>
      </c>
      <c r="G8" s="7" t="s">
        <v>8</v>
      </c>
      <c r="H8" s="7" t="s">
        <v>9</v>
      </c>
      <c r="I8" s="7" t="s">
        <v>10</v>
      </c>
      <c r="J8" s="8" t="s">
        <v>10</v>
      </c>
    </row>
    <row r="9" spans="1:21" x14ac:dyDescent="0.3">
      <c r="A9" s="11" t="s">
        <v>11</v>
      </c>
      <c r="B9" s="12"/>
      <c r="C9" s="5"/>
      <c r="D9" s="13">
        <f>D32+D104+D175+D245+D315</f>
        <v>0</v>
      </c>
      <c r="E9" s="13"/>
      <c r="F9" s="13">
        <f>F32+F104+F175+F245+F315</f>
        <v>0</v>
      </c>
      <c r="G9" s="13">
        <f>G32+G104+G175+G245+G315</f>
        <v>0</v>
      </c>
      <c r="H9" s="13">
        <f>SUM(F9:G9)</f>
        <v>0</v>
      </c>
      <c r="I9" s="13">
        <f>(H9*12)+D9</f>
        <v>0</v>
      </c>
      <c r="J9" s="14">
        <f>H9*12</f>
        <v>0</v>
      </c>
    </row>
    <row r="10" spans="1:21" ht="15" thickBot="1" x14ac:dyDescent="0.35">
      <c r="A10" s="11" t="s">
        <v>12</v>
      </c>
      <c r="B10" s="12"/>
      <c r="C10" s="5"/>
      <c r="D10" s="13">
        <f>D33+D316+D384</f>
        <v>0</v>
      </c>
      <c r="E10" s="13"/>
      <c r="F10" s="13">
        <f>F33+F316+F384</f>
        <v>0</v>
      </c>
      <c r="G10" s="13">
        <f>G33+G316+G384</f>
        <v>0</v>
      </c>
      <c r="H10" s="13">
        <f>SUM(F10:G10)</f>
        <v>0</v>
      </c>
      <c r="I10" s="13">
        <f>(H10*6)+D10</f>
        <v>0</v>
      </c>
      <c r="J10" s="14">
        <f>H10*6</f>
        <v>0</v>
      </c>
    </row>
    <row r="11" spans="1:21" ht="15" thickBot="1" x14ac:dyDescent="0.35">
      <c r="A11" s="11" t="s">
        <v>13</v>
      </c>
      <c r="B11" s="12"/>
      <c r="C11" s="5"/>
      <c r="D11" s="13">
        <f>D34+D105+D176+D246+D317+D385</f>
        <v>0</v>
      </c>
      <c r="E11" s="13"/>
      <c r="F11" s="13">
        <f>F34+F105+F176+F246+F317+F385</f>
        <v>0</v>
      </c>
      <c r="G11" s="13">
        <f>G34+G105+G176+G246+G317+G385</f>
        <v>0</v>
      </c>
      <c r="H11" s="13">
        <f>SUM(F11:G11)</f>
        <v>0</v>
      </c>
      <c r="I11" s="13">
        <f>(H11*4)+D11</f>
        <v>0</v>
      </c>
      <c r="J11" s="14">
        <f>H11*4</f>
        <v>0</v>
      </c>
      <c r="L11" s="126" t="s">
        <v>108</v>
      </c>
      <c r="M11" s="127"/>
    </row>
    <row r="12" spans="1:21" x14ac:dyDescent="0.3">
      <c r="A12" s="11" t="s">
        <v>14</v>
      </c>
      <c r="B12" s="12"/>
      <c r="C12" s="5"/>
      <c r="D12" s="13">
        <f>D35+D106+D177+D247+D386</f>
        <v>0</v>
      </c>
      <c r="E12" s="13"/>
      <c r="F12" s="13">
        <f>F35+F106+F177+F247+F386</f>
        <v>0</v>
      </c>
      <c r="G12" s="13">
        <f>G35+G106+G177+G247+G386</f>
        <v>0</v>
      </c>
      <c r="H12" s="13">
        <f>SUM(F12:G12)</f>
        <v>0</v>
      </c>
      <c r="I12" s="13">
        <f>(H12*2)+D12</f>
        <v>0</v>
      </c>
      <c r="J12" s="14">
        <f>H12*2</f>
        <v>0</v>
      </c>
      <c r="L12" s="110" t="s">
        <v>19</v>
      </c>
      <c r="M12" s="115" t="str">
        <f>IF(K98=1,"In-House",IF(K98=2,"Outsourced",IF(K98=3,"Hybrid","Not Selected")))</f>
        <v>Not Selected</v>
      </c>
    </row>
    <row r="13" spans="1:21" x14ac:dyDescent="0.3">
      <c r="A13" s="11" t="s">
        <v>15</v>
      </c>
      <c r="B13" s="15"/>
      <c r="C13" s="5"/>
      <c r="D13" s="13">
        <f>D107+D178+D248+D318+D387</f>
        <v>0</v>
      </c>
      <c r="E13" s="13"/>
      <c r="F13" s="13">
        <f>F107+F178+F248+F318+F387</f>
        <v>0</v>
      </c>
      <c r="G13" s="13">
        <f>G107+G178+G248+G318+G387</f>
        <v>0</v>
      </c>
      <c r="H13" s="13">
        <f>SUM(F13:G13)</f>
        <v>0</v>
      </c>
      <c r="I13" s="13">
        <f>(H13*1)+D13</f>
        <v>0</v>
      </c>
      <c r="J13" s="14">
        <f>H13*1</f>
        <v>0</v>
      </c>
      <c r="L13" s="111" t="s">
        <v>53</v>
      </c>
      <c r="M13" s="116" t="str">
        <f>IF(K169=1,"In-House",IF(K169=2,"Outsourced",IF(K169=3,"Hybrid","Not Selected")))</f>
        <v>Not Selected</v>
      </c>
      <c r="S13" s="16"/>
      <c r="T13" s="17"/>
      <c r="U13" s="17"/>
    </row>
    <row r="14" spans="1:21" ht="15" thickBot="1" x14ac:dyDescent="0.35">
      <c r="A14" s="4"/>
      <c r="B14" s="7"/>
      <c r="C14" s="10"/>
      <c r="D14" s="18"/>
      <c r="E14" s="19"/>
      <c r="F14" s="18"/>
      <c r="G14" s="18"/>
      <c r="H14" s="18"/>
      <c r="I14" s="18"/>
      <c r="J14" s="20"/>
      <c r="L14" s="111" t="s">
        <v>69</v>
      </c>
      <c r="M14" s="116" t="str">
        <f>IF(K239=1,"In-House",IF(K239=2,"Outsourced",IF(K239=3,"Hybrid","Not Selected")))</f>
        <v>Not Selected</v>
      </c>
      <c r="S14" s="16"/>
      <c r="T14" s="17"/>
      <c r="U14" s="17"/>
    </row>
    <row r="15" spans="1:21" ht="15" thickBot="1" x14ac:dyDescent="0.35">
      <c r="A15" s="4"/>
      <c r="B15" s="7"/>
      <c r="C15" s="10"/>
      <c r="D15" s="21">
        <f>SUM(D9:D14)</f>
        <v>0</v>
      </c>
      <c r="E15" s="22"/>
      <c r="F15" s="23">
        <f>SUM(F9:F14)</f>
        <v>0</v>
      </c>
      <c r="G15" s="23">
        <f>SUM(G9:G14)</f>
        <v>0</v>
      </c>
      <c r="H15" s="23">
        <f>SUM(H9:H14)</f>
        <v>0</v>
      </c>
      <c r="I15" s="23">
        <f>SUM(I9:I14)</f>
        <v>0</v>
      </c>
      <c r="J15" s="24">
        <f>SUM(J9:J14)</f>
        <v>0</v>
      </c>
      <c r="L15" s="111" t="s">
        <v>109</v>
      </c>
      <c r="M15" s="116" t="str">
        <f>IF(K309=1,"In-House",IF(K309=2,"Outsourced",IF(K309=3,"Hybrid","Not Selected")))</f>
        <v>Not Selected</v>
      </c>
      <c r="S15" s="16"/>
      <c r="T15" s="17"/>
      <c r="U15" s="17"/>
    </row>
    <row r="16" spans="1:21" x14ac:dyDescent="0.3">
      <c r="A16" s="4"/>
      <c r="B16" s="5"/>
      <c r="C16" s="5"/>
      <c r="D16" s="25"/>
      <c r="E16" s="25"/>
      <c r="F16" s="25"/>
      <c r="G16" s="25"/>
      <c r="H16" s="25"/>
      <c r="I16" s="25"/>
      <c r="J16" s="26"/>
      <c r="L16" s="111" t="s">
        <v>82</v>
      </c>
      <c r="M16" s="116" t="str">
        <f>IF(K378=1,"In-House",IF(K378=2,"Outsourced",IF(K378=3,"Hybrid","Not Selected")))</f>
        <v>Not Selected</v>
      </c>
      <c r="S16" s="16"/>
      <c r="T16" s="17"/>
      <c r="U16" s="17"/>
    </row>
    <row r="17" spans="1:28" ht="15" thickBot="1" x14ac:dyDescent="0.35">
      <c r="A17" s="4" t="s">
        <v>16</v>
      </c>
      <c r="B17" s="5"/>
      <c r="C17" s="5"/>
      <c r="D17" s="25"/>
      <c r="E17" s="25"/>
      <c r="F17" s="25"/>
      <c r="G17" s="25"/>
      <c r="H17" s="27" t="s">
        <v>100</v>
      </c>
      <c r="I17" s="132">
        <f t="shared" ref="I17:J20" si="0">I94+I165+I235+I305+I374+I443</f>
        <v>0</v>
      </c>
      <c r="J17" s="133">
        <f t="shared" si="0"/>
        <v>0</v>
      </c>
      <c r="K17" s="28"/>
      <c r="L17" s="112" t="s">
        <v>110</v>
      </c>
      <c r="M17" s="117" t="str">
        <f>IF(K447=1,"In-House",IF(K447=2,"Outsourced",IF(K447=3,"Hybrid","Not Selected")))</f>
        <v>Not Selected</v>
      </c>
      <c r="S17" s="16"/>
      <c r="T17" s="17"/>
      <c r="U17" s="17"/>
    </row>
    <row r="18" spans="1:28" x14ac:dyDescent="0.3">
      <c r="A18" s="4"/>
      <c r="B18" s="5"/>
      <c r="C18" s="5"/>
      <c r="D18" s="25"/>
      <c r="E18" s="25"/>
      <c r="F18" s="25"/>
      <c r="G18" s="25"/>
      <c r="H18" s="27" t="s">
        <v>101</v>
      </c>
      <c r="I18" s="132">
        <f t="shared" si="0"/>
        <v>0</v>
      </c>
      <c r="J18" s="133">
        <f t="shared" si="0"/>
        <v>0</v>
      </c>
      <c r="K18" s="28"/>
      <c r="S18" s="16"/>
      <c r="T18" s="17"/>
      <c r="U18" s="17"/>
    </row>
    <row r="19" spans="1:28" x14ac:dyDescent="0.3">
      <c r="A19" s="4"/>
      <c r="B19" s="5"/>
      <c r="C19" s="5"/>
      <c r="D19" s="25"/>
      <c r="E19" s="25"/>
      <c r="F19" s="25"/>
      <c r="G19" s="25"/>
      <c r="H19" s="27" t="s">
        <v>102</v>
      </c>
      <c r="I19" s="132">
        <f t="shared" si="0"/>
        <v>0</v>
      </c>
      <c r="J19" s="133">
        <f t="shared" si="0"/>
        <v>0</v>
      </c>
      <c r="K19" s="28"/>
    </row>
    <row r="20" spans="1:28" x14ac:dyDescent="0.3">
      <c r="A20" s="4"/>
      <c r="B20" s="5"/>
      <c r="C20" s="5"/>
      <c r="D20" s="25"/>
      <c r="E20" s="25"/>
      <c r="F20" s="25"/>
      <c r="G20" s="25"/>
      <c r="H20" s="113" t="s">
        <v>103</v>
      </c>
      <c r="I20" s="134">
        <f t="shared" si="0"/>
        <v>0</v>
      </c>
      <c r="J20" s="135">
        <f t="shared" si="0"/>
        <v>0</v>
      </c>
      <c r="K20" s="29"/>
      <c r="Z20" s="16"/>
      <c r="AA20" s="17"/>
      <c r="AB20" s="17"/>
    </row>
    <row r="21" spans="1:28" ht="15" customHeight="1" thickBot="1" x14ac:dyDescent="0.35">
      <c r="A21" s="31"/>
      <c r="B21" s="32"/>
      <c r="C21" s="32"/>
      <c r="D21" s="33"/>
      <c r="E21" s="33"/>
      <c r="F21" s="33"/>
      <c r="G21" s="33"/>
      <c r="H21" s="114" t="s">
        <v>104</v>
      </c>
      <c r="I21" s="136">
        <f t="shared" ref="I21:J21" si="1">I98+I169+I239+I309+I378+I447</f>
        <v>0</v>
      </c>
      <c r="J21" s="137">
        <f t="shared" si="1"/>
        <v>0</v>
      </c>
      <c r="T21" s="16"/>
      <c r="Z21" s="16"/>
      <c r="AA21" s="17"/>
      <c r="AB21" s="17"/>
    </row>
    <row r="22" spans="1:28" ht="15" customHeight="1" x14ac:dyDescent="0.3">
      <c r="A22" s="37"/>
      <c r="B22" s="5"/>
      <c r="C22" s="5"/>
      <c r="D22" s="25"/>
      <c r="E22" s="25"/>
      <c r="F22" s="25"/>
      <c r="G22" s="25"/>
      <c r="H22" s="27" t="s">
        <v>105</v>
      </c>
      <c r="I22" s="138">
        <f>IF(AND(J27="Yes",K98=3),(R98+R169+R239+R309+R378+R447+R33-(I82+I84+I85)),R98+R169+R239+R309+R378+R447)</f>
        <v>0</v>
      </c>
      <c r="J22" s="139">
        <f>IF(AND(J27="Yes",K98=3),S98+S169+S239+S309+S378+S447+R33,S98+S169+S239+S309+S378+S447)</f>
        <v>0</v>
      </c>
      <c r="L22" s="46" t="s">
        <v>112</v>
      </c>
      <c r="M22" s="5"/>
      <c r="T22" s="16"/>
      <c r="Z22" s="16"/>
      <c r="AA22" s="17"/>
      <c r="AB22" s="17"/>
    </row>
    <row r="23" spans="1:28" ht="15" customHeight="1" x14ac:dyDescent="0.3">
      <c r="A23" s="4"/>
      <c r="B23" s="5"/>
      <c r="C23" s="5"/>
      <c r="D23" s="25"/>
      <c r="E23" s="25"/>
      <c r="F23" s="25"/>
      <c r="G23" s="25"/>
      <c r="H23" s="113" t="s">
        <v>106</v>
      </c>
      <c r="I23" s="140">
        <f>(IF(AND(J27="YES",K98=3),(R99-I82-I84-I85)+R170+R240+R310+R379+R448,R99+R170+R240+R310+R379+R448))</f>
        <v>0</v>
      </c>
      <c r="J23" s="141">
        <f>S99+S170+S240+S310+S379+S448</f>
        <v>0</v>
      </c>
      <c r="L23" s="95" t="s">
        <v>29</v>
      </c>
      <c r="M23" s="98">
        <v>1.5</v>
      </c>
      <c r="T23" s="16"/>
      <c r="Z23" s="16"/>
      <c r="AA23" s="17"/>
      <c r="AB23" s="17"/>
    </row>
    <row r="24" spans="1:28" ht="15" customHeight="1" x14ac:dyDescent="0.3">
      <c r="A24" s="4"/>
      <c r="B24" s="5"/>
      <c r="C24" s="5"/>
      <c r="D24" s="25"/>
      <c r="E24" s="25"/>
      <c r="F24" s="25"/>
      <c r="G24" s="25"/>
      <c r="H24" s="113" t="s">
        <v>107</v>
      </c>
      <c r="I24" s="140">
        <f>IF(AND(J27="YES",K98=3),R100+R171+R241+R311+R380+R449+R33,R100+R171+R241+R311+R380+R449)</f>
        <v>0</v>
      </c>
      <c r="J24" s="141">
        <f>IF(AND(J27="Yes",K98=3),S100+S171+S241+S311+S380+S449+R33,S100+S171+S241+S311+S380+S449)</f>
        <v>0</v>
      </c>
      <c r="L24" s="95" t="s">
        <v>7</v>
      </c>
      <c r="M24" s="98">
        <v>1.5</v>
      </c>
      <c r="T24" s="16"/>
      <c r="Z24" s="16"/>
      <c r="AA24" s="17"/>
      <c r="AB24" s="17"/>
    </row>
    <row r="25" spans="1:28" ht="15" customHeight="1" thickBot="1" x14ac:dyDescent="0.35">
      <c r="A25" s="31"/>
      <c r="B25" s="32"/>
      <c r="C25" s="32"/>
      <c r="D25" s="32"/>
      <c r="E25" s="32"/>
      <c r="F25" s="32"/>
      <c r="G25" s="33"/>
      <c r="H25" s="34"/>
      <c r="I25" s="35"/>
      <c r="J25" s="36"/>
      <c r="L25" s="95" t="s">
        <v>30</v>
      </c>
      <c r="M25" s="98">
        <v>1.5</v>
      </c>
      <c r="R25" s="2" t="s">
        <v>17</v>
      </c>
      <c r="T25" s="16"/>
      <c r="Z25" s="16"/>
      <c r="AA25" s="17"/>
      <c r="AB25" s="17"/>
    </row>
    <row r="26" spans="1:28" ht="15" customHeight="1" x14ac:dyDescent="0.3">
      <c r="D26" s="122"/>
      <c r="E26" s="122"/>
      <c r="F26" s="122"/>
      <c r="G26" s="122"/>
      <c r="H26" s="122"/>
      <c r="I26" s="123"/>
      <c r="J26" s="88"/>
      <c r="K26" s="86"/>
      <c r="R26" s="2" t="s">
        <v>18</v>
      </c>
      <c r="Z26" s="16"/>
      <c r="AA26" s="17"/>
      <c r="AB26" s="17"/>
    </row>
    <row r="27" spans="1:28" ht="15" customHeight="1" x14ac:dyDescent="0.3">
      <c r="D27" s="97"/>
      <c r="E27" s="97"/>
      <c r="F27" s="97"/>
      <c r="G27" s="97"/>
      <c r="I27" s="106" t="s">
        <v>98</v>
      </c>
      <c r="J27" s="107"/>
      <c r="K27" s="86"/>
      <c r="L27" s="87" t="s">
        <v>99</v>
      </c>
      <c r="M27" s="108">
        <v>1.08</v>
      </c>
      <c r="Z27" s="16"/>
      <c r="AA27" s="17"/>
      <c r="AB27" s="17"/>
    </row>
    <row r="28" spans="1:28" ht="15" customHeight="1" thickBot="1" x14ac:dyDescent="0.35">
      <c r="B28" s="124"/>
      <c r="C28" s="124"/>
      <c r="D28" s="125"/>
      <c r="E28" s="125"/>
      <c r="F28" s="125"/>
      <c r="G28" s="125"/>
      <c r="H28" s="125"/>
      <c r="I28" s="125"/>
      <c r="J28" s="88"/>
      <c r="K28" s="86"/>
      <c r="L28" s="87"/>
      <c r="Z28" s="16"/>
      <c r="AA28" s="17"/>
      <c r="AB28" s="17"/>
    </row>
    <row r="29" spans="1:28" x14ac:dyDescent="0.3">
      <c r="A29" s="118" t="s">
        <v>19</v>
      </c>
      <c r="B29" s="119"/>
      <c r="C29" s="3"/>
      <c r="D29" s="120" t="s">
        <v>1</v>
      </c>
      <c r="E29" s="120"/>
      <c r="F29" s="120"/>
      <c r="G29" s="120"/>
      <c r="H29" s="120"/>
      <c r="I29" s="120"/>
      <c r="J29" s="121"/>
      <c r="K29" s="37"/>
      <c r="L29" s="3"/>
      <c r="M29" s="3"/>
      <c r="N29" s="38"/>
      <c r="S29" s="16"/>
      <c r="T29" s="39"/>
      <c r="U29" s="39"/>
      <c r="Z29" s="16"/>
      <c r="AA29" s="17"/>
      <c r="AB29" s="17"/>
    </row>
    <row r="30" spans="1:28" x14ac:dyDescent="0.3">
      <c r="A30" s="4"/>
      <c r="B30" s="5"/>
      <c r="C30" s="5"/>
      <c r="D30" s="6"/>
      <c r="E30" s="6"/>
      <c r="F30" s="6"/>
      <c r="G30" s="6"/>
      <c r="H30" s="7" t="s">
        <v>2</v>
      </c>
      <c r="I30" s="7" t="s">
        <v>3</v>
      </c>
      <c r="J30" s="8" t="s">
        <v>4</v>
      </c>
      <c r="K30" s="4"/>
      <c r="L30" s="10" t="s">
        <v>20</v>
      </c>
      <c r="M30" s="5"/>
      <c r="N30" s="40"/>
      <c r="AA30" s="41"/>
      <c r="AB30" s="41"/>
    </row>
    <row r="31" spans="1:28" x14ac:dyDescent="0.3">
      <c r="A31" s="9" t="s">
        <v>5</v>
      </c>
      <c r="B31" s="7" t="s">
        <v>21</v>
      </c>
      <c r="C31" s="10"/>
      <c r="D31" s="7" t="s">
        <v>6</v>
      </c>
      <c r="E31" s="7"/>
      <c r="F31" s="7" t="s">
        <v>7</v>
      </c>
      <c r="G31" s="7" t="s">
        <v>8</v>
      </c>
      <c r="H31" s="7" t="s">
        <v>9</v>
      </c>
      <c r="I31" s="7" t="s">
        <v>10</v>
      </c>
      <c r="J31" s="8" t="s">
        <v>10</v>
      </c>
      <c r="K31" s="4"/>
      <c r="L31" s="42" t="s">
        <v>22</v>
      </c>
      <c r="M31" s="43">
        <v>10</v>
      </c>
      <c r="N31" s="40" t="s">
        <v>23</v>
      </c>
    </row>
    <row r="32" spans="1:28" x14ac:dyDescent="0.3">
      <c r="A32" s="4" t="s">
        <v>11</v>
      </c>
      <c r="B32" s="43"/>
      <c r="C32" s="5"/>
      <c r="D32" s="44">
        <f>(B32*$M$31)/60</f>
        <v>0</v>
      </c>
      <c r="E32" s="44"/>
      <c r="F32" s="44">
        <f>((B32*$M$34)*$M$32)/60</f>
        <v>0</v>
      </c>
      <c r="G32" s="44">
        <f>((B32*$M$34)*$M$33)/60</f>
        <v>0</v>
      </c>
      <c r="H32" s="44">
        <f>SUM(F32:G32)</f>
        <v>0</v>
      </c>
      <c r="I32" s="44">
        <f>(H32*12)+D32</f>
        <v>0</v>
      </c>
      <c r="J32" s="45">
        <f>H32*12</f>
        <v>0</v>
      </c>
      <c r="K32" s="4"/>
      <c r="L32" s="46" t="s">
        <v>24</v>
      </c>
      <c r="M32" s="43">
        <v>1</v>
      </c>
      <c r="N32" s="40" t="s">
        <v>23</v>
      </c>
    </row>
    <row r="33" spans="1:26" x14ac:dyDescent="0.3">
      <c r="A33" s="4" t="s">
        <v>12</v>
      </c>
      <c r="B33" s="43"/>
      <c r="C33" s="5"/>
      <c r="D33" s="44">
        <f>(B33*$M$31)/60</f>
        <v>0</v>
      </c>
      <c r="E33" s="44"/>
      <c r="F33" s="44">
        <f>((B33*$M$34)*$M$32)/60</f>
        <v>0</v>
      </c>
      <c r="G33" s="44">
        <f>((B33*$M$34)*$M$33)/60</f>
        <v>0</v>
      </c>
      <c r="H33" s="44">
        <f>SUM(F33:G33)</f>
        <v>0</v>
      </c>
      <c r="I33" s="44">
        <f>(H33*6)+D33</f>
        <v>0</v>
      </c>
      <c r="J33" s="45">
        <f>H33*6</f>
        <v>0</v>
      </c>
      <c r="K33" s="4"/>
      <c r="L33" s="46" t="s">
        <v>25</v>
      </c>
      <c r="M33" s="43">
        <v>0.8</v>
      </c>
      <c r="N33" s="40" t="s">
        <v>23</v>
      </c>
      <c r="R33" s="39">
        <f>(((I82+I84+I85)*M27)*0.33)</f>
        <v>3564</v>
      </c>
      <c r="S33" s="16"/>
      <c r="T33" s="17"/>
      <c r="U33" s="39"/>
    </row>
    <row r="34" spans="1:26" x14ac:dyDescent="0.3">
      <c r="A34" s="4" t="s">
        <v>13</v>
      </c>
      <c r="B34" s="43"/>
      <c r="C34" s="5"/>
      <c r="D34" s="44">
        <f>(B34*$M$31)/60</f>
        <v>0</v>
      </c>
      <c r="E34" s="44"/>
      <c r="F34" s="44">
        <f>((B34*$M$34)*$M$32)/60</f>
        <v>0</v>
      </c>
      <c r="G34" s="44">
        <f>((B34*$M$34)*$M$33)/60</f>
        <v>0</v>
      </c>
      <c r="H34" s="44">
        <f>SUM(F34:G34)</f>
        <v>0</v>
      </c>
      <c r="I34" s="44">
        <f>(H34*4)+D34</f>
        <v>0</v>
      </c>
      <c r="J34" s="45">
        <f>H34*4</f>
        <v>0</v>
      </c>
      <c r="K34" s="4"/>
      <c r="L34" s="46" t="s">
        <v>92</v>
      </c>
      <c r="M34" s="43">
        <v>10</v>
      </c>
      <c r="N34" s="40" t="s">
        <v>26</v>
      </c>
      <c r="S34" s="16"/>
      <c r="T34" s="17"/>
      <c r="U34" s="39"/>
      <c r="Z34" s="16"/>
    </row>
    <row r="35" spans="1:26" x14ac:dyDescent="0.3">
      <c r="A35" s="4" t="s">
        <v>14</v>
      </c>
      <c r="B35" s="47"/>
      <c r="C35" s="5"/>
      <c r="D35" s="44">
        <f>(B35*$M$31)/60</f>
        <v>0</v>
      </c>
      <c r="E35" s="44"/>
      <c r="F35" s="44">
        <f>((B35*$M$34)*$M$32)/60</f>
        <v>0</v>
      </c>
      <c r="G35" s="44">
        <f>((B35*$M$34)*$M$33)/60</f>
        <v>0</v>
      </c>
      <c r="H35" s="44">
        <f>SUM(F35:G35)</f>
        <v>0</v>
      </c>
      <c r="I35" s="44">
        <f>(H35*2)+D35</f>
        <v>0</v>
      </c>
      <c r="J35" s="45">
        <f>H35*2</f>
        <v>0</v>
      </c>
      <c r="K35" s="4"/>
      <c r="L35" s="5"/>
      <c r="M35" s="5"/>
      <c r="N35" s="40"/>
      <c r="S35" s="16"/>
      <c r="T35" s="17"/>
      <c r="U35" s="39"/>
      <c r="Z35" s="16"/>
    </row>
    <row r="36" spans="1:26" x14ac:dyDescent="0.3">
      <c r="A36" s="4"/>
      <c r="B36" s="5"/>
      <c r="C36" s="5"/>
      <c r="D36" s="44"/>
      <c r="E36" s="44"/>
      <c r="F36" s="44"/>
      <c r="G36" s="44"/>
      <c r="H36" s="44"/>
      <c r="I36" s="44"/>
      <c r="J36" s="48"/>
      <c r="K36" s="4"/>
      <c r="L36" s="5"/>
      <c r="M36" s="5"/>
      <c r="N36" s="40"/>
      <c r="S36" s="16"/>
      <c r="T36" s="17"/>
      <c r="U36" s="39"/>
      <c r="Z36" s="16"/>
    </row>
    <row r="37" spans="1:26" x14ac:dyDescent="0.3">
      <c r="A37" s="4"/>
      <c r="B37" s="7">
        <f>SUM(B32:B36)</f>
        <v>0</v>
      </c>
      <c r="C37" s="10"/>
      <c r="D37" s="18">
        <f>SUM(D32:D36)</f>
        <v>0</v>
      </c>
      <c r="E37" s="19"/>
      <c r="F37" s="18">
        <f>SUM(F32:F36)</f>
        <v>0</v>
      </c>
      <c r="G37" s="18">
        <f>SUM(G32:G36)</f>
        <v>0</v>
      </c>
      <c r="H37" s="18">
        <f>SUM(H32:H36)</f>
        <v>0</v>
      </c>
      <c r="I37" s="18">
        <f>SUM(I32:I36)</f>
        <v>0</v>
      </c>
      <c r="J37" s="20">
        <f>SUM(J32:J36)</f>
        <v>0</v>
      </c>
      <c r="K37" s="4"/>
      <c r="L37" s="5"/>
      <c r="M37" s="5"/>
      <c r="N37" s="40"/>
      <c r="T37" s="41"/>
      <c r="U37" s="39"/>
      <c r="Z37" s="16"/>
    </row>
    <row r="38" spans="1:26" x14ac:dyDescent="0.3">
      <c r="A38" s="4"/>
      <c r="B38" s="7"/>
      <c r="C38" s="10"/>
      <c r="D38" s="49"/>
      <c r="E38" s="50"/>
      <c r="F38" s="49"/>
      <c r="G38" s="49"/>
      <c r="H38" s="49"/>
      <c r="I38" s="49"/>
      <c r="J38" s="51"/>
      <c r="K38" s="4"/>
      <c r="L38" s="5"/>
      <c r="M38" s="5"/>
      <c r="N38" s="40"/>
      <c r="S38" s="16"/>
      <c r="T38" s="39"/>
      <c r="U38" s="39"/>
      <c r="Z38" s="16"/>
    </row>
    <row r="39" spans="1:26" hidden="1" x14ac:dyDescent="0.3">
      <c r="A39" s="4"/>
      <c r="B39" s="5"/>
      <c r="C39" s="5"/>
      <c r="D39" s="128" t="s">
        <v>27</v>
      </c>
      <c r="E39" s="128"/>
      <c r="F39" s="128"/>
      <c r="G39" s="128"/>
      <c r="H39" s="128"/>
      <c r="I39" s="128"/>
      <c r="J39" s="129"/>
      <c r="K39" s="4"/>
      <c r="L39" s="5"/>
      <c r="M39" s="5"/>
      <c r="N39" s="40"/>
      <c r="S39" s="16"/>
      <c r="T39" s="39"/>
      <c r="U39" s="39"/>
      <c r="Z39" s="16"/>
    </row>
    <row r="40" spans="1:26" hidden="1" x14ac:dyDescent="0.3">
      <c r="A40" s="4"/>
      <c r="B40" s="5"/>
      <c r="C40" s="5"/>
      <c r="D40" s="6"/>
      <c r="E40" s="6"/>
      <c r="F40" s="6"/>
      <c r="G40" s="6"/>
      <c r="H40" s="7" t="s">
        <v>2</v>
      </c>
      <c r="I40" s="7" t="s">
        <v>3</v>
      </c>
      <c r="J40" s="8" t="s">
        <v>4</v>
      </c>
      <c r="K40" s="4"/>
      <c r="L40" s="5"/>
      <c r="M40" s="5"/>
      <c r="N40" s="40"/>
      <c r="S40" s="16"/>
      <c r="T40" s="39"/>
      <c r="U40" s="39"/>
    </row>
    <row r="41" spans="1:26" hidden="1" x14ac:dyDescent="0.3">
      <c r="A41" s="9" t="s">
        <v>5</v>
      </c>
      <c r="B41" s="7" t="s">
        <v>21</v>
      </c>
      <c r="C41" s="10"/>
      <c r="D41" s="7" t="s">
        <v>6</v>
      </c>
      <c r="E41" s="7"/>
      <c r="F41" s="7" t="s">
        <v>7</v>
      </c>
      <c r="G41" s="7" t="s">
        <v>8</v>
      </c>
      <c r="H41" s="7" t="s">
        <v>9</v>
      </c>
      <c r="I41" s="7" t="s">
        <v>10</v>
      </c>
      <c r="J41" s="8" t="s">
        <v>10</v>
      </c>
      <c r="K41" s="4"/>
      <c r="L41" s="46" t="s">
        <v>28</v>
      </c>
      <c r="M41" s="5"/>
      <c r="N41" s="40"/>
      <c r="S41" s="16"/>
      <c r="T41" s="39"/>
      <c r="U41" s="39"/>
    </row>
    <row r="42" spans="1:26" hidden="1" x14ac:dyDescent="0.3">
      <c r="A42" s="4" t="s">
        <v>11</v>
      </c>
      <c r="B42" s="52">
        <f>$B$32</f>
        <v>0</v>
      </c>
      <c r="C42" s="5"/>
      <c r="D42" s="53">
        <f>D32*$M$82*$M$42</f>
        <v>0</v>
      </c>
      <c r="E42" s="53"/>
      <c r="F42" s="53">
        <f>F32*$M$83*$M$43</f>
        <v>0</v>
      </c>
      <c r="G42" s="53">
        <f>G32*$M$84*$M$44</f>
        <v>0</v>
      </c>
      <c r="H42" s="53">
        <f>SUM(F42:G42)</f>
        <v>0</v>
      </c>
      <c r="I42" s="53">
        <f>(H42*12)+D42</f>
        <v>0</v>
      </c>
      <c r="J42" s="54">
        <f>H42*12</f>
        <v>0</v>
      </c>
      <c r="K42" s="4"/>
      <c r="L42" s="46" t="s">
        <v>29</v>
      </c>
      <c r="M42" s="5">
        <f>$M$23</f>
        <v>1.5</v>
      </c>
      <c r="N42" s="40"/>
      <c r="S42" s="16"/>
      <c r="T42" s="39"/>
      <c r="U42" s="39"/>
    </row>
    <row r="43" spans="1:26" hidden="1" x14ac:dyDescent="0.3">
      <c r="A43" s="4" t="s">
        <v>12</v>
      </c>
      <c r="B43" s="52">
        <f>$B$33</f>
        <v>0</v>
      </c>
      <c r="C43" s="5"/>
      <c r="D43" s="53">
        <f>D33*$M$82*$M$42</f>
        <v>0</v>
      </c>
      <c r="E43" s="53"/>
      <c r="F43" s="53">
        <f>F33*$M$83*$M$43</f>
        <v>0</v>
      </c>
      <c r="G43" s="53">
        <f>G33*$M$84*$M$44</f>
        <v>0</v>
      </c>
      <c r="H43" s="53">
        <f>SUM(F43:G43)</f>
        <v>0</v>
      </c>
      <c r="I43" s="53">
        <f>(H43*6)+D43</f>
        <v>0</v>
      </c>
      <c r="J43" s="54">
        <f>H43*6</f>
        <v>0</v>
      </c>
      <c r="K43" s="4"/>
      <c r="L43" s="46" t="s">
        <v>7</v>
      </c>
      <c r="M43" s="5">
        <f>$M$24</f>
        <v>1.5</v>
      </c>
      <c r="N43" s="40"/>
      <c r="S43" s="16"/>
      <c r="T43" s="39"/>
      <c r="U43" s="39"/>
    </row>
    <row r="44" spans="1:26" hidden="1" x14ac:dyDescent="0.3">
      <c r="A44" s="4" t="s">
        <v>13</v>
      </c>
      <c r="B44" s="52">
        <f>$B$34</f>
        <v>0</v>
      </c>
      <c r="C44" s="5"/>
      <c r="D44" s="53">
        <f>D34*$M$82*$M$42</f>
        <v>0</v>
      </c>
      <c r="E44" s="53"/>
      <c r="F44" s="53">
        <f>F34*$M$83*$M$43</f>
        <v>0</v>
      </c>
      <c r="G44" s="53">
        <f>G34*$M$84*$M$44</f>
        <v>0</v>
      </c>
      <c r="H44" s="53">
        <f>SUM(F44:G44)</f>
        <v>0</v>
      </c>
      <c r="I44" s="53">
        <f>(H44*4)+D44</f>
        <v>0</v>
      </c>
      <c r="J44" s="54">
        <f>H44*4</f>
        <v>0</v>
      </c>
      <c r="K44" s="4"/>
      <c r="L44" s="46" t="s">
        <v>30</v>
      </c>
      <c r="M44" s="5">
        <f>$M$25</f>
        <v>1.5</v>
      </c>
      <c r="N44" s="40"/>
    </row>
    <row r="45" spans="1:26" hidden="1" x14ac:dyDescent="0.3">
      <c r="A45" s="4" t="s">
        <v>14</v>
      </c>
      <c r="B45" s="55">
        <f>$B$35</f>
        <v>0</v>
      </c>
      <c r="C45" s="5"/>
      <c r="D45" s="53">
        <f>D35*$M$82*$M$42</f>
        <v>0</v>
      </c>
      <c r="E45" s="53"/>
      <c r="F45" s="53">
        <f>F35*$M$83*$M$43</f>
        <v>0</v>
      </c>
      <c r="G45" s="53">
        <f>G35*$M$84*$M$44</f>
        <v>0</v>
      </c>
      <c r="H45" s="53">
        <f>SUM(F45:G45)</f>
        <v>0</v>
      </c>
      <c r="I45" s="53">
        <f>(H45*2)+D45</f>
        <v>0</v>
      </c>
      <c r="J45" s="54">
        <f>H45*2</f>
        <v>0</v>
      </c>
      <c r="K45" s="4"/>
      <c r="L45" s="5"/>
      <c r="M45" s="5"/>
      <c r="N45" s="40"/>
      <c r="T45" s="39"/>
      <c r="U45" s="39"/>
    </row>
    <row r="46" spans="1:26" hidden="1" x14ac:dyDescent="0.3">
      <c r="A46" s="4"/>
      <c r="B46" s="5"/>
      <c r="C46" s="5"/>
      <c r="D46" s="53"/>
      <c r="E46" s="53"/>
      <c r="F46" s="53"/>
      <c r="G46" s="53"/>
      <c r="H46" s="53"/>
      <c r="I46" s="5"/>
      <c r="J46" s="40"/>
      <c r="K46" s="4"/>
      <c r="L46" s="5"/>
      <c r="M46" s="5"/>
      <c r="N46" s="40"/>
    </row>
    <row r="47" spans="1:26" hidden="1" x14ac:dyDescent="0.3">
      <c r="A47" s="4"/>
      <c r="B47" s="7">
        <f>SUM(B42:B46)</f>
        <v>0</v>
      </c>
      <c r="C47" s="10"/>
      <c r="D47" s="56">
        <f>SUM(D42:D46)</f>
        <v>0</v>
      </c>
      <c r="E47" s="57"/>
      <c r="F47" s="56">
        <f>SUM(F42:F46)</f>
        <v>0</v>
      </c>
      <c r="G47" s="56">
        <f>SUM(G42:G46)</f>
        <v>0</v>
      </c>
      <c r="H47" s="56">
        <f>SUM(H42:H46)</f>
        <v>0</v>
      </c>
      <c r="I47" s="56">
        <f>SUM(I42:I46)</f>
        <v>0</v>
      </c>
      <c r="J47" s="58">
        <f>SUM(J42:J46)</f>
        <v>0</v>
      </c>
      <c r="K47" s="4"/>
      <c r="L47" s="5"/>
      <c r="M47" s="5"/>
      <c r="N47" s="40"/>
    </row>
    <row r="48" spans="1:26" hidden="1" x14ac:dyDescent="0.3">
      <c r="A48" s="4"/>
      <c r="B48" s="5"/>
      <c r="C48" s="5"/>
      <c r="D48" s="5"/>
      <c r="E48" s="5"/>
      <c r="F48" s="5"/>
      <c r="G48" s="5"/>
      <c r="H48" s="5"/>
      <c r="I48" s="5"/>
      <c r="J48" s="40"/>
      <c r="K48" s="4"/>
      <c r="L48" s="5"/>
      <c r="M48" s="5"/>
      <c r="N48" s="40"/>
    </row>
    <row r="49" spans="1:14" hidden="1" x14ac:dyDescent="0.3">
      <c r="A49" s="4"/>
      <c r="B49" s="5"/>
      <c r="C49" s="5"/>
      <c r="D49" s="128" t="s">
        <v>31</v>
      </c>
      <c r="E49" s="128"/>
      <c r="F49" s="128"/>
      <c r="G49" s="128"/>
      <c r="H49" s="128"/>
      <c r="I49" s="128"/>
      <c r="J49" s="129"/>
      <c r="K49" s="4"/>
      <c r="L49" s="5"/>
      <c r="M49" s="5"/>
      <c r="N49" s="40"/>
    </row>
    <row r="50" spans="1:14" hidden="1" x14ac:dyDescent="0.3">
      <c r="A50" s="4"/>
      <c r="B50" s="5"/>
      <c r="C50" s="5"/>
      <c r="D50" s="6"/>
      <c r="E50" s="6"/>
      <c r="F50" s="6"/>
      <c r="G50" s="6"/>
      <c r="H50" s="7" t="s">
        <v>2</v>
      </c>
      <c r="I50" s="7" t="s">
        <v>3</v>
      </c>
      <c r="J50" s="8" t="s">
        <v>4</v>
      </c>
      <c r="K50" s="4"/>
      <c r="L50" s="5"/>
      <c r="M50" s="5"/>
      <c r="N50" s="40"/>
    </row>
    <row r="51" spans="1:14" hidden="1" x14ac:dyDescent="0.3">
      <c r="A51" s="9" t="s">
        <v>5</v>
      </c>
      <c r="B51" s="7" t="s">
        <v>21</v>
      </c>
      <c r="C51" s="10"/>
      <c r="D51" s="7" t="s">
        <v>6</v>
      </c>
      <c r="E51" s="7"/>
      <c r="F51" s="7" t="s">
        <v>7</v>
      </c>
      <c r="G51" s="7" t="s">
        <v>8</v>
      </c>
      <c r="H51" s="7" t="s">
        <v>9</v>
      </c>
      <c r="I51" s="7" t="s">
        <v>10</v>
      </c>
      <c r="J51" s="8" t="s">
        <v>10</v>
      </c>
      <c r="K51" s="4"/>
      <c r="L51" s="5"/>
      <c r="M51" s="5"/>
      <c r="N51" s="40"/>
    </row>
    <row r="52" spans="1:14" hidden="1" x14ac:dyDescent="0.3">
      <c r="A52" s="4" t="s">
        <v>11</v>
      </c>
      <c r="B52" s="52">
        <f>$B$32</f>
        <v>0</v>
      </c>
      <c r="C52" s="5"/>
      <c r="D52" s="53">
        <f>D32*$M$86</f>
        <v>0</v>
      </c>
      <c r="E52" s="53"/>
      <c r="F52" s="53">
        <f>F32*$M$87</f>
        <v>0</v>
      </c>
      <c r="G52" s="53">
        <f>G32*$M$88</f>
        <v>0</v>
      </c>
      <c r="H52" s="53">
        <f>SUM(F52:G52)</f>
        <v>0</v>
      </c>
      <c r="I52" s="53">
        <f>(H52*12)+D52</f>
        <v>0</v>
      </c>
      <c r="J52" s="54">
        <f>H52*12</f>
        <v>0</v>
      </c>
      <c r="K52" s="4"/>
      <c r="L52" s="5"/>
      <c r="M52" s="5"/>
      <c r="N52" s="40"/>
    </row>
    <row r="53" spans="1:14" hidden="1" x14ac:dyDescent="0.3">
      <c r="A53" s="4" t="s">
        <v>12</v>
      </c>
      <c r="B53" s="52">
        <f>$B$33</f>
        <v>0</v>
      </c>
      <c r="C53" s="5"/>
      <c r="D53" s="53">
        <f>D33*$M$86</f>
        <v>0</v>
      </c>
      <c r="E53" s="53"/>
      <c r="F53" s="53">
        <f>F33*$M$87</f>
        <v>0</v>
      </c>
      <c r="G53" s="53">
        <f>G33*$M$88</f>
        <v>0</v>
      </c>
      <c r="H53" s="53">
        <f>SUM(F53:G53)</f>
        <v>0</v>
      </c>
      <c r="I53" s="53">
        <f>(H53*6)+D53</f>
        <v>0</v>
      </c>
      <c r="J53" s="54">
        <f>H53*6</f>
        <v>0</v>
      </c>
      <c r="K53" s="4"/>
      <c r="L53" s="5"/>
      <c r="M53" s="5"/>
      <c r="N53" s="40"/>
    </row>
    <row r="54" spans="1:14" hidden="1" x14ac:dyDescent="0.3">
      <c r="A54" s="4" t="s">
        <v>13</v>
      </c>
      <c r="B54" s="52">
        <f>$B$34</f>
        <v>0</v>
      </c>
      <c r="C54" s="5"/>
      <c r="D54" s="53">
        <f>D34*$M$86</f>
        <v>0</v>
      </c>
      <c r="E54" s="53"/>
      <c r="F54" s="53">
        <f>F34*$M$87</f>
        <v>0</v>
      </c>
      <c r="G54" s="53">
        <f>G34*$M$88</f>
        <v>0</v>
      </c>
      <c r="H54" s="53">
        <f>SUM(F54:G54)</f>
        <v>0</v>
      </c>
      <c r="I54" s="53">
        <f>(H54*4)+D54</f>
        <v>0</v>
      </c>
      <c r="J54" s="54">
        <f>H54*4</f>
        <v>0</v>
      </c>
      <c r="K54" s="4"/>
      <c r="L54" s="5"/>
      <c r="M54" s="5"/>
      <c r="N54" s="40"/>
    </row>
    <row r="55" spans="1:14" hidden="1" x14ac:dyDescent="0.3">
      <c r="A55" s="4" t="s">
        <v>14</v>
      </c>
      <c r="B55" s="55">
        <f>$B$35</f>
        <v>0</v>
      </c>
      <c r="C55" s="5"/>
      <c r="D55" s="53">
        <f>D35*$M$86</f>
        <v>0</v>
      </c>
      <c r="E55" s="53"/>
      <c r="F55" s="53">
        <f>F35*$M$87</f>
        <v>0</v>
      </c>
      <c r="G55" s="53">
        <f>G35*$M$88</f>
        <v>0</v>
      </c>
      <c r="H55" s="53">
        <f>SUM(F55:G55)</f>
        <v>0</v>
      </c>
      <c r="I55" s="53">
        <f>(H55*2)+D55</f>
        <v>0</v>
      </c>
      <c r="J55" s="54">
        <f>H55*2</f>
        <v>0</v>
      </c>
      <c r="K55" s="4"/>
      <c r="L55" s="5"/>
      <c r="M55" s="5"/>
      <c r="N55" s="40"/>
    </row>
    <row r="56" spans="1:14" hidden="1" x14ac:dyDescent="0.3">
      <c r="A56" s="4"/>
      <c r="B56" s="5"/>
      <c r="C56" s="5"/>
      <c r="D56" s="53"/>
      <c r="E56" s="53"/>
      <c r="F56" s="53"/>
      <c r="G56" s="53"/>
      <c r="H56" s="53"/>
      <c r="I56" s="5"/>
      <c r="J56" s="40"/>
      <c r="K56" s="4"/>
      <c r="L56" s="5"/>
      <c r="M56" s="5"/>
      <c r="N56" s="40"/>
    </row>
    <row r="57" spans="1:14" hidden="1" x14ac:dyDescent="0.3">
      <c r="A57" s="4"/>
      <c r="B57" s="7">
        <f>SUM(B52:B56)</f>
        <v>0</v>
      </c>
      <c r="C57" s="10"/>
      <c r="D57" s="56">
        <f>SUM(D52:D56)</f>
        <v>0</v>
      </c>
      <c r="E57" s="57"/>
      <c r="F57" s="56">
        <f>SUM(F52:F56)</f>
        <v>0</v>
      </c>
      <c r="G57" s="56">
        <f>SUM(G52:G56)</f>
        <v>0</v>
      </c>
      <c r="H57" s="56">
        <f>SUM(H52:H56)</f>
        <v>0</v>
      </c>
      <c r="I57" s="56">
        <f>SUM(I52:I56)</f>
        <v>0</v>
      </c>
      <c r="J57" s="58">
        <f>SUM(J52:J56)</f>
        <v>0</v>
      </c>
      <c r="K57" s="4"/>
      <c r="L57" s="5"/>
      <c r="M57" s="5"/>
      <c r="N57" s="40"/>
    </row>
    <row r="58" spans="1:14" hidden="1" x14ac:dyDescent="0.3">
      <c r="A58" s="4"/>
      <c r="B58" s="5"/>
      <c r="C58" s="5"/>
      <c r="D58" s="5"/>
      <c r="E58" s="5"/>
      <c r="F58" s="5"/>
      <c r="G58" s="5"/>
      <c r="H58" s="5"/>
      <c r="I58" s="5"/>
      <c r="J58" s="40"/>
      <c r="K58" s="4"/>
      <c r="L58" s="5"/>
      <c r="M58" s="5"/>
      <c r="N58" s="40"/>
    </row>
    <row r="59" spans="1:14" hidden="1" x14ac:dyDescent="0.3">
      <c r="A59" s="4"/>
      <c r="B59" s="5"/>
      <c r="C59" s="5"/>
      <c r="D59" s="128" t="s">
        <v>32</v>
      </c>
      <c r="E59" s="128"/>
      <c r="F59" s="128"/>
      <c r="G59" s="128"/>
      <c r="H59" s="128"/>
      <c r="I59" s="128"/>
      <c r="J59" s="129"/>
      <c r="K59" s="4"/>
      <c r="L59" s="5"/>
      <c r="M59" s="5"/>
      <c r="N59" s="40"/>
    </row>
    <row r="60" spans="1:14" hidden="1" x14ac:dyDescent="0.3">
      <c r="A60" s="4"/>
      <c r="B60" s="5"/>
      <c r="C60" s="5"/>
      <c r="D60" s="6"/>
      <c r="E60" s="6"/>
      <c r="F60" s="6"/>
      <c r="G60" s="6"/>
      <c r="H60" s="7" t="s">
        <v>2</v>
      </c>
      <c r="I60" s="7" t="s">
        <v>3</v>
      </c>
      <c r="J60" s="8" t="s">
        <v>4</v>
      </c>
      <c r="K60" s="4"/>
      <c r="L60" s="5"/>
      <c r="M60" s="5"/>
      <c r="N60" s="40"/>
    </row>
    <row r="61" spans="1:14" hidden="1" x14ac:dyDescent="0.3">
      <c r="A61" s="9" t="s">
        <v>5</v>
      </c>
      <c r="B61" s="7" t="s">
        <v>21</v>
      </c>
      <c r="C61" s="10"/>
      <c r="D61" s="7" t="s">
        <v>6</v>
      </c>
      <c r="E61" s="7"/>
      <c r="F61" s="7" t="s">
        <v>7</v>
      </c>
      <c r="G61" s="7" t="s">
        <v>8</v>
      </c>
      <c r="H61" s="7" t="s">
        <v>9</v>
      </c>
      <c r="I61" s="7" t="s">
        <v>10</v>
      </c>
      <c r="J61" s="8" t="s">
        <v>10</v>
      </c>
      <c r="K61" s="4"/>
      <c r="L61" s="5"/>
      <c r="M61" s="5"/>
      <c r="N61" s="40"/>
    </row>
    <row r="62" spans="1:14" hidden="1" x14ac:dyDescent="0.3">
      <c r="A62" s="4" t="s">
        <v>11</v>
      </c>
      <c r="B62" s="52">
        <f>$B$32</f>
        <v>0</v>
      </c>
      <c r="C62" s="5"/>
      <c r="D62" s="53">
        <f>D32*$M$90</f>
        <v>0</v>
      </c>
      <c r="E62" s="53"/>
      <c r="F62" s="53">
        <f>F32*$M$91*$M$43</f>
        <v>0</v>
      </c>
      <c r="G62" s="53">
        <f>G32*$M$92</f>
        <v>0</v>
      </c>
      <c r="H62" s="53">
        <f>SUM(F62:G62)</f>
        <v>0</v>
      </c>
      <c r="I62" s="53">
        <f>(H62*12)+D62</f>
        <v>0</v>
      </c>
      <c r="J62" s="54">
        <f>H62*12</f>
        <v>0</v>
      </c>
      <c r="K62" s="4"/>
      <c r="L62" s="5"/>
      <c r="M62" s="5"/>
      <c r="N62" s="40"/>
    </row>
    <row r="63" spans="1:14" hidden="1" x14ac:dyDescent="0.3">
      <c r="A63" s="4" t="s">
        <v>12</v>
      </c>
      <c r="B63" s="52">
        <f>$B$33</f>
        <v>0</v>
      </c>
      <c r="C63" s="5"/>
      <c r="D63" s="53">
        <f>D33*$M$90</f>
        <v>0</v>
      </c>
      <c r="E63" s="53"/>
      <c r="F63" s="53">
        <f>F33*$M$91*$M$43</f>
        <v>0</v>
      </c>
      <c r="G63" s="53">
        <f>G33*$M$92</f>
        <v>0</v>
      </c>
      <c r="H63" s="53">
        <f>SUM(F63:G63)</f>
        <v>0</v>
      </c>
      <c r="I63" s="53">
        <f>(H63*6)+D63</f>
        <v>0</v>
      </c>
      <c r="J63" s="54">
        <f>H63*6</f>
        <v>0</v>
      </c>
      <c r="K63" s="4"/>
      <c r="L63" s="5"/>
      <c r="M63" s="5"/>
      <c r="N63" s="40"/>
    </row>
    <row r="64" spans="1:14" hidden="1" x14ac:dyDescent="0.3">
      <c r="A64" s="4" t="s">
        <v>13</v>
      </c>
      <c r="B64" s="52">
        <f>$B$34</f>
        <v>0</v>
      </c>
      <c r="C64" s="5"/>
      <c r="D64" s="53">
        <f>D34*$M$90</f>
        <v>0</v>
      </c>
      <c r="E64" s="53"/>
      <c r="F64" s="53">
        <f>F34*$M$91*$M$43</f>
        <v>0</v>
      </c>
      <c r="G64" s="53">
        <f>G34*$M$92</f>
        <v>0</v>
      </c>
      <c r="H64" s="53">
        <f>SUM(F64:G64)</f>
        <v>0</v>
      </c>
      <c r="I64" s="53">
        <f>(H64*4)+D64</f>
        <v>0</v>
      </c>
      <c r="J64" s="54">
        <f>H64*4</f>
        <v>0</v>
      </c>
      <c r="K64" s="4"/>
      <c r="L64" s="5"/>
      <c r="M64" s="5"/>
      <c r="N64" s="40"/>
    </row>
    <row r="65" spans="1:14" hidden="1" x14ac:dyDescent="0.3">
      <c r="A65" s="4" t="s">
        <v>14</v>
      </c>
      <c r="B65" s="55">
        <f>$B$35</f>
        <v>0</v>
      </c>
      <c r="C65" s="5"/>
      <c r="D65" s="53">
        <f>D35*$M$90</f>
        <v>0</v>
      </c>
      <c r="E65" s="53"/>
      <c r="F65" s="53">
        <f>F35*$M$91*$M$43</f>
        <v>0</v>
      </c>
      <c r="G65" s="53">
        <f>G35*$M$92</f>
        <v>0</v>
      </c>
      <c r="H65" s="53">
        <f>SUM(F65:G65)</f>
        <v>0</v>
      </c>
      <c r="I65" s="53">
        <f>(H65*2)+D65</f>
        <v>0</v>
      </c>
      <c r="J65" s="54">
        <f>H65*2</f>
        <v>0</v>
      </c>
      <c r="K65" s="4"/>
      <c r="L65" s="5"/>
      <c r="M65" s="5"/>
      <c r="N65" s="40"/>
    </row>
    <row r="66" spans="1:14" hidden="1" x14ac:dyDescent="0.3">
      <c r="A66" s="4"/>
      <c r="B66" s="5"/>
      <c r="C66" s="5"/>
      <c r="D66" s="53"/>
      <c r="E66" s="53"/>
      <c r="F66" s="53"/>
      <c r="G66" s="53"/>
      <c r="H66" s="53"/>
      <c r="I66" s="5"/>
      <c r="J66" s="40"/>
      <c r="K66" s="4"/>
      <c r="L66" s="5"/>
      <c r="M66" s="5"/>
      <c r="N66" s="40"/>
    </row>
    <row r="67" spans="1:14" hidden="1" x14ac:dyDescent="0.3">
      <c r="A67" s="4"/>
      <c r="B67" s="7">
        <f>SUM(B62:B66)</f>
        <v>0</v>
      </c>
      <c r="C67" s="10"/>
      <c r="D67" s="56">
        <f>SUM(D62:D66)</f>
        <v>0</v>
      </c>
      <c r="E67" s="57"/>
      <c r="F67" s="56">
        <f>SUM(F62:F66)</f>
        <v>0</v>
      </c>
      <c r="G67" s="56">
        <f>SUM(G62:G66)</f>
        <v>0</v>
      </c>
      <c r="H67" s="56">
        <f>SUM(H62:H66)</f>
        <v>0</v>
      </c>
      <c r="I67" s="56">
        <f>SUM(I62:I66)</f>
        <v>0</v>
      </c>
      <c r="J67" s="58">
        <f>SUM(J62:J66)</f>
        <v>0</v>
      </c>
      <c r="K67" s="4"/>
      <c r="L67" s="5"/>
      <c r="M67" s="5"/>
      <c r="N67" s="40"/>
    </row>
    <row r="68" spans="1:14" hidden="1" x14ac:dyDescent="0.3">
      <c r="A68" s="4"/>
      <c r="B68" s="5"/>
      <c r="C68" s="5"/>
      <c r="D68" s="5"/>
      <c r="E68" s="5"/>
      <c r="F68" s="5"/>
      <c r="G68" s="5"/>
      <c r="H68" s="5"/>
      <c r="I68" s="5"/>
      <c r="J68" s="40"/>
      <c r="K68" s="4"/>
      <c r="L68" s="5"/>
      <c r="M68" s="5"/>
      <c r="N68" s="40"/>
    </row>
    <row r="69" spans="1:14" hidden="1" x14ac:dyDescent="0.3">
      <c r="A69" s="4"/>
      <c r="B69" s="5"/>
      <c r="C69" s="5"/>
      <c r="D69" s="128" t="s">
        <v>32</v>
      </c>
      <c r="E69" s="128"/>
      <c r="F69" s="128"/>
      <c r="G69" s="128"/>
      <c r="H69" s="128"/>
      <c r="I69" s="128"/>
      <c r="J69" s="129"/>
      <c r="K69" s="4"/>
      <c r="L69" s="5"/>
      <c r="M69" s="5"/>
      <c r="N69" s="40"/>
    </row>
    <row r="70" spans="1:14" hidden="1" x14ac:dyDescent="0.3">
      <c r="A70" s="4"/>
      <c r="B70" s="5"/>
      <c r="C70" s="5"/>
      <c r="D70" s="6"/>
      <c r="E70" s="6"/>
      <c r="F70" s="6"/>
      <c r="G70" s="6"/>
      <c r="H70" s="7" t="s">
        <v>2</v>
      </c>
      <c r="I70" s="7" t="s">
        <v>3</v>
      </c>
      <c r="J70" s="8" t="s">
        <v>4</v>
      </c>
      <c r="K70" s="4"/>
      <c r="L70" s="5"/>
      <c r="M70" s="5"/>
      <c r="N70" s="40"/>
    </row>
    <row r="71" spans="1:14" hidden="1" x14ac:dyDescent="0.3">
      <c r="A71" s="9" t="s">
        <v>5</v>
      </c>
      <c r="B71" s="7" t="s">
        <v>21</v>
      </c>
      <c r="C71" s="10"/>
      <c r="D71" s="7" t="s">
        <v>6</v>
      </c>
      <c r="E71" s="7"/>
      <c r="F71" s="7" t="s">
        <v>7</v>
      </c>
      <c r="G71" s="7" t="s">
        <v>8</v>
      </c>
      <c r="H71" s="7" t="s">
        <v>9</v>
      </c>
      <c r="I71" s="7" t="s">
        <v>10</v>
      </c>
      <c r="J71" s="8" t="s">
        <v>10</v>
      </c>
      <c r="K71" s="4"/>
      <c r="L71" s="5"/>
      <c r="M71" s="5"/>
      <c r="N71" s="40"/>
    </row>
    <row r="72" spans="1:14" hidden="1" x14ac:dyDescent="0.3">
      <c r="A72" s="4" t="s">
        <v>11</v>
      </c>
      <c r="B72" s="52">
        <f>$B$32</f>
        <v>0</v>
      </c>
      <c r="C72" s="5"/>
      <c r="D72" s="53">
        <f>D32*$M$90</f>
        <v>0</v>
      </c>
      <c r="E72" s="53"/>
      <c r="F72" s="53"/>
      <c r="G72" s="53">
        <f>G32*$M$92</f>
        <v>0</v>
      </c>
      <c r="H72" s="53">
        <f>SUM(F72:G72)</f>
        <v>0</v>
      </c>
      <c r="I72" s="53">
        <f>(H72*12)+D72</f>
        <v>0</v>
      </c>
      <c r="J72" s="54">
        <f>H72*12</f>
        <v>0</v>
      </c>
      <c r="K72" s="4"/>
      <c r="L72" s="5"/>
      <c r="M72" s="53"/>
      <c r="N72" s="40"/>
    </row>
    <row r="73" spans="1:14" hidden="1" x14ac:dyDescent="0.3">
      <c r="A73" s="4" t="s">
        <v>12</v>
      </c>
      <c r="B73" s="52">
        <f>$B$33</f>
        <v>0</v>
      </c>
      <c r="C73" s="5"/>
      <c r="D73" s="53">
        <f>D33*$M$90</f>
        <v>0</v>
      </c>
      <c r="E73" s="53"/>
      <c r="F73" s="53"/>
      <c r="G73" s="53">
        <f>G33*$M$92</f>
        <v>0</v>
      </c>
      <c r="H73" s="53">
        <f>SUM(F73:G73)</f>
        <v>0</v>
      </c>
      <c r="I73" s="53">
        <f>(H73*6)+D73</f>
        <v>0</v>
      </c>
      <c r="J73" s="54">
        <f>H73*6</f>
        <v>0</v>
      </c>
      <c r="K73" s="4"/>
      <c r="L73" s="5"/>
      <c r="M73" s="53"/>
      <c r="N73" s="40"/>
    </row>
    <row r="74" spans="1:14" hidden="1" x14ac:dyDescent="0.3">
      <c r="A74" s="4" t="s">
        <v>13</v>
      </c>
      <c r="B74" s="52">
        <f>$B$34</f>
        <v>0</v>
      </c>
      <c r="C74" s="5"/>
      <c r="D74" s="53">
        <f>D34*$M$90</f>
        <v>0</v>
      </c>
      <c r="E74" s="53"/>
      <c r="F74" s="53"/>
      <c r="G74" s="53">
        <f>G34*$M$92</f>
        <v>0</v>
      </c>
      <c r="H74" s="53">
        <f>SUM(F74:G74)</f>
        <v>0</v>
      </c>
      <c r="I74" s="53">
        <f>(H74*4)+D74</f>
        <v>0</v>
      </c>
      <c r="J74" s="54">
        <f>H74*4</f>
        <v>0</v>
      </c>
      <c r="K74" s="4"/>
      <c r="L74" s="5"/>
      <c r="M74" s="53"/>
      <c r="N74" s="40"/>
    </row>
    <row r="75" spans="1:14" hidden="1" x14ac:dyDescent="0.3">
      <c r="A75" s="4" t="s">
        <v>14</v>
      </c>
      <c r="B75" s="55">
        <f>$B$35</f>
        <v>0</v>
      </c>
      <c r="C75" s="5"/>
      <c r="D75" s="53">
        <f>D35*$M$90</f>
        <v>0</v>
      </c>
      <c r="E75" s="53"/>
      <c r="F75" s="53"/>
      <c r="G75" s="53">
        <f>G35*$M$92</f>
        <v>0</v>
      </c>
      <c r="H75" s="53">
        <f>SUM(F75:G75)</f>
        <v>0</v>
      </c>
      <c r="I75" s="53">
        <f>(H75*2)+D75</f>
        <v>0</v>
      </c>
      <c r="J75" s="54">
        <f>H75*2</f>
        <v>0</v>
      </c>
      <c r="K75" s="4"/>
      <c r="L75" s="5"/>
      <c r="M75" s="5"/>
      <c r="N75" s="40"/>
    </row>
    <row r="76" spans="1:14" hidden="1" x14ac:dyDescent="0.3">
      <c r="A76" s="4"/>
      <c r="B76" s="5"/>
      <c r="C76" s="5"/>
      <c r="D76" s="53"/>
      <c r="E76" s="53"/>
      <c r="F76" s="53"/>
      <c r="G76" s="53"/>
      <c r="H76" s="53"/>
      <c r="I76" s="5"/>
      <c r="J76" s="40"/>
      <c r="K76" s="4"/>
      <c r="L76" s="5"/>
      <c r="M76" s="5"/>
      <c r="N76" s="40"/>
    </row>
    <row r="77" spans="1:14" hidden="1" x14ac:dyDescent="0.3">
      <c r="A77" s="4"/>
      <c r="B77" s="7">
        <f>SUM(B72:B76)</f>
        <v>0</v>
      </c>
      <c r="C77" s="10"/>
      <c r="D77" s="56">
        <f>SUM(D72:D76)</f>
        <v>0</v>
      </c>
      <c r="E77" s="57"/>
      <c r="F77" s="56">
        <f>SUM(F72:F76)</f>
        <v>0</v>
      </c>
      <c r="G77" s="56">
        <f>SUM(G72:G76)</f>
        <v>0</v>
      </c>
      <c r="H77" s="56">
        <f>SUM(H72:H76)</f>
        <v>0</v>
      </c>
      <c r="I77" s="56">
        <f>SUM(I72:I76)</f>
        <v>0</v>
      </c>
      <c r="J77" s="58">
        <f>SUM(J72:J76)</f>
        <v>0</v>
      </c>
      <c r="K77" s="4"/>
      <c r="L77" s="5"/>
      <c r="M77" s="5"/>
      <c r="N77" s="40"/>
    </row>
    <row r="78" spans="1:14" hidden="1" x14ac:dyDescent="0.3">
      <c r="A78" s="4"/>
      <c r="B78" s="5"/>
      <c r="C78" s="5"/>
      <c r="D78" s="5"/>
      <c r="E78" s="5"/>
      <c r="F78" s="5"/>
      <c r="G78" s="5"/>
      <c r="H78" s="5"/>
      <c r="I78" s="5"/>
      <c r="J78" s="40"/>
      <c r="K78" s="4"/>
      <c r="L78" s="5"/>
      <c r="M78" s="5"/>
      <c r="N78" s="40"/>
    </row>
    <row r="79" spans="1:14" hidden="1" x14ac:dyDescent="0.3">
      <c r="A79" s="4"/>
      <c r="B79" s="5"/>
      <c r="C79" s="5"/>
      <c r="D79" s="5"/>
      <c r="E79" s="5"/>
      <c r="F79" s="5"/>
      <c r="G79" s="5"/>
      <c r="H79" s="5"/>
      <c r="I79" s="5"/>
      <c r="J79" s="40"/>
      <c r="K79" s="4"/>
      <c r="L79" s="5"/>
      <c r="M79" s="5"/>
      <c r="N79" s="40"/>
    </row>
    <row r="80" spans="1:14" x14ac:dyDescent="0.3">
      <c r="A80" s="4" t="s">
        <v>16</v>
      </c>
      <c r="B80" s="5"/>
      <c r="C80" s="5"/>
      <c r="D80" s="5"/>
      <c r="E80" s="5"/>
      <c r="F80" s="5"/>
      <c r="G80" s="5"/>
      <c r="H80" s="5"/>
      <c r="I80" s="5"/>
      <c r="J80" s="40"/>
      <c r="K80" s="4"/>
      <c r="L80" s="5"/>
      <c r="M80" s="5"/>
      <c r="N80" s="40"/>
    </row>
    <row r="81" spans="1:14" x14ac:dyDescent="0.3">
      <c r="A81" s="4"/>
      <c r="B81" s="5"/>
      <c r="C81" s="5"/>
      <c r="D81" s="5"/>
      <c r="E81" s="5"/>
      <c r="F81" s="59" t="s">
        <v>33</v>
      </c>
      <c r="G81" s="5"/>
      <c r="H81" s="5"/>
      <c r="I81" s="5"/>
      <c r="J81" s="40"/>
      <c r="K81" s="4"/>
      <c r="L81" s="5"/>
      <c r="M81" s="5"/>
      <c r="N81" s="40"/>
    </row>
    <row r="82" spans="1:14" x14ac:dyDescent="0.3">
      <c r="A82" s="60" t="s">
        <v>34</v>
      </c>
      <c r="B82" s="43">
        <v>1</v>
      </c>
      <c r="C82" s="5"/>
      <c r="D82" s="142">
        <v>8000</v>
      </c>
      <c r="E82" s="5"/>
      <c r="F82" s="143">
        <v>8000</v>
      </c>
      <c r="G82" s="5"/>
      <c r="H82" s="5"/>
      <c r="I82" s="144">
        <f t="shared" ref="I82:I87" si="2">B82*D82</f>
        <v>8000</v>
      </c>
      <c r="J82" s="145"/>
      <c r="K82" s="4"/>
      <c r="L82" s="5" t="s">
        <v>35</v>
      </c>
      <c r="M82" s="150"/>
      <c r="N82" s="40"/>
    </row>
    <row r="83" spans="1:14" x14ac:dyDescent="0.3">
      <c r="A83" s="60" t="s">
        <v>36</v>
      </c>
      <c r="B83" s="43">
        <v>1</v>
      </c>
      <c r="C83" s="5"/>
      <c r="D83" s="142">
        <v>6000</v>
      </c>
      <c r="E83" s="5"/>
      <c r="F83" s="143">
        <v>6000</v>
      </c>
      <c r="G83" s="5"/>
      <c r="H83" s="5"/>
      <c r="I83" s="144">
        <f t="shared" si="2"/>
        <v>6000</v>
      </c>
      <c r="J83" s="145"/>
      <c r="K83" s="4"/>
      <c r="L83" s="5" t="s">
        <v>37</v>
      </c>
      <c r="M83" s="150"/>
      <c r="N83" s="40"/>
    </row>
    <row r="84" spans="1:14" x14ac:dyDescent="0.3">
      <c r="A84" s="60" t="s">
        <v>38</v>
      </c>
      <c r="B84" s="43">
        <v>2</v>
      </c>
      <c r="C84" s="5"/>
      <c r="D84" s="142">
        <v>250</v>
      </c>
      <c r="E84" s="5"/>
      <c r="F84" s="143">
        <v>250</v>
      </c>
      <c r="G84" s="5"/>
      <c r="H84" s="5"/>
      <c r="I84" s="144">
        <f t="shared" si="2"/>
        <v>500</v>
      </c>
      <c r="J84" s="145"/>
      <c r="K84" s="4"/>
      <c r="L84" s="46" t="s">
        <v>39</v>
      </c>
      <c r="M84" s="150"/>
      <c r="N84" s="40"/>
    </row>
    <row r="85" spans="1:14" x14ac:dyDescent="0.3">
      <c r="A85" s="60" t="s">
        <v>40</v>
      </c>
      <c r="B85" s="43">
        <v>1</v>
      </c>
      <c r="C85" s="5"/>
      <c r="D85" s="142">
        <v>1500</v>
      </c>
      <c r="E85" s="5"/>
      <c r="F85" s="143">
        <v>1500</v>
      </c>
      <c r="G85" s="5"/>
      <c r="H85" s="5"/>
      <c r="I85" s="144">
        <f t="shared" si="2"/>
        <v>1500</v>
      </c>
      <c r="J85" s="145">
        <f>I85</f>
        <v>1500</v>
      </c>
      <c r="K85" s="4"/>
      <c r="L85" s="5"/>
      <c r="M85" s="149"/>
      <c r="N85" s="40"/>
    </row>
    <row r="86" spans="1:14" x14ac:dyDescent="0.3">
      <c r="A86" s="60" t="s">
        <v>41</v>
      </c>
      <c r="B86" s="43">
        <v>2</v>
      </c>
      <c r="C86" s="5"/>
      <c r="D86" s="142">
        <v>2000</v>
      </c>
      <c r="E86" s="5"/>
      <c r="F86" s="143">
        <v>2000</v>
      </c>
      <c r="G86" s="5"/>
      <c r="H86" s="5"/>
      <c r="I86" s="144">
        <f t="shared" si="2"/>
        <v>4000</v>
      </c>
      <c r="J86" s="145">
        <f>I86</f>
        <v>4000</v>
      </c>
      <c r="K86" s="4"/>
      <c r="L86" s="81" t="s">
        <v>94</v>
      </c>
      <c r="M86" s="151">
        <v>175</v>
      </c>
      <c r="N86" s="40"/>
    </row>
    <row r="87" spans="1:14" x14ac:dyDescent="0.3">
      <c r="A87" s="60" t="s">
        <v>42</v>
      </c>
      <c r="B87" s="43">
        <v>2</v>
      </c>
      <c r="C87" s="5"/>
      <c r="D87" s="142">
        <v>2000</v>
      </c>
      <c r="E87" s="5"/>
      <c r="F87" s="143">
        <v>2000</v>
      </c>
      <c r="G87" s="5"/>
      <c r="H87" s="5"/>
      <c r="I87" s="144">
        <f t="shared" si="2"/>
        <v>4000</v>
      </c>
      <c r="J87" s="145">
        <f>I87</f>
        <v>4000</v>
      </c>
      <c r="K87" s="4"/>
      <c r="L87" s="81" t="s">
        <v>93</v>
      </c>
      <c r="M87" s="151">
        <v>175</v>
      </c>
      <c r="N87" s="40"/>
    </row>
    <row r="88" spans="1:14" x14ac:dyDescent="0.3">
      <c r="A88" s="4"/>
      <c r="B88" s="52"/>
      <c r="C88" s="5"/>
      <c r="D88" s="63"/>
      <c r="E88" s="5"/>
      <c r="F88" s="5"/>
      <c r="G88" s="5"/>
      <c r="H88" s="5"/>
      <c r="I88" s="144"/>
      <c r="J88" s="145"/>
      <c r="K88" s="4"/>
      <c r="L88" s="81" t="s">
        <v>43</v>
      </c>
      <c r="M88" s="151">
        <v>175</v>
      </c>
      <c r="N88" s="40"/>
    </row>
    <row r="89" spans="1:14" x14ac:dyDescent="0.3">
      <c r="A89" s="4"/>
      <c r="B89" s="52"/>
      <c r="C89" s="5"/>
      <c r="D89" s="63"/>
      <c r="E89" s="5"/>
      <c r="F89" s="5"/>
      <c r="G89" s="5"/>
      <c r="H89" s="5"/>
      <c r="I89" s="132">
        <f>SUM(I82:I88)</f>
        <v>24000</v>
      </c>
      <c r="J89" s="133">
        <f>SUM(J82:J88)</f>
        <v>9500</v>
      </c>
      <c r="K89" s="4"/>
      <c r="L89" s="62"/>
      <c r="M89" s="152"/>
      <c r="N89" s="40"/>
    </row>
    <row r="90" spans="1:14" x14ac:dyDescent="0.3">
      <c r="A90" s="4"/>
      <c r="B90" s="5"/>
      <c r="C90" s="5"/>
      <c r="D90" s="5"/>
      <c r="E90" s="5"/>
      <c r="F90" s="5"/>
      <c r="G90" s="5"/>
      <c r="H90" s="5"/>
      <c r="I90" s="144"/>
      <c r="J90" s="145"/>
      <c r="K90" s="4"/>
      <c r="L90" s="62" t="s">
        <v>44</v>
      </c>
      <c r="M90" s="153">
        <f>M86</f>
        <v>175</v>
      </c>
      <c r="N90" s="40"/>
    </row>
    <row r="91" spans="1:14" x14ac:dyDescent="0.3">
      <c r="A91" s="4" t="s">
        <v>45</v>
      </c>
      <c r="B91" s="64"/>
      <c r="C91" s="5"/>
      <c r="D91" s="148">
        <v>500</v>
      </c>
      <c r="E91" s="149"/>
      <c r="F91" s="143">
        <v>500</v>
      </c>
      <c r="G91" s="5"/>
      <c r="H91" s="5"/>
      <c r="I91" s="144">
        <f>B91*D91</f>
        <v>0</v>
      </c>
      <c r="J91" s="145"/>
      <c r="K91" s="4"/>
      <c r="L91" s="62" t="s">
        <v>37</v>
      </c>
      <c r="M91" s="153">
        <f>M83</f>
        <v>0</v>
      </c>
      <c r="N91" s="40"/>
    </row>
    <row r="92" spans="1:14" x14ac:dyDescent="0.3">
      <c r="A92" s="4"/>
      <c r="B92" s="5"/>
      <c r="C92" s="5"/>
      <c r="D92" s="5"/>
      <c r="E92" s="5"/>
      <c r="F92" s="5"/>
      <c r="G92" s="5"/>
      <c r="H92" s="5"/>
      <c r="I92" s="144"/>
      <c r="J92" s="145"/>
      <c r="K92" s="4"/>
      <c r="L92" s="62" t="s">
        <v>46</v>
      </c>
      <c r="M92" s="153">
        <f>M88</f>
        <v>175</v>
      </c>
      <c r="N92" s="40"/>
    </row>
    <row r="93" spans="1:14" x14ac:dyDescent="0.3">
      <c r="A93" s="4"/>
      <c r="B93" s="5"/>
      <c r="C93" s="5"/>
      <c r="D93" s="5"/>
      <c r="E93" s="5"/>
      <c r="F93" s="5"/>
      <c r="G93" s="5"/>
      <c r="H93" s="5"/>
      <c r="I93" s="144"/>
      <c r="J93" s="145"/>
      <c r="K93" s="4"/>
      <c r="L93" s="5"/>
      <c r="M93" s="149"/>
      <c r="N93" s="40"/>
    </row>
    <row r="94" spans="1:14" x14ac:dyDescent="0.3">
      <c r="A94" s="4"/>
      <c r="B94" s="5"/>
      <c r="C94" s="5"/>
      <c r="D94" s="5"/>
      <c r="E94" s="5"/>
      <c r="F94" s="5"/>
      <c r="G94" s="5"/>
      <c r="H94" s="65" t="s">
        <v>47</v>
      </c>
      <c r="I94" s="132">
        <f>IF(B37=0,0,I47+I89+I91)</f>
        <v>0</v>
      </c>
      <c r="J94" s="132">
        <f>IF(B37=0,0,J47+J89)</f>
        <v>0</v>
      </c>
      <c r="K94" s="103">
        <v>1</v>
      </c>
      <c r="L94" s="99" t="str">
        <f>IF(AND(K98=1, M83=0),"Input In-House rates above","")</f>
        <v/>
      </c>
      <c r="M94" s="5"/>
      <c r="N94" s="40"/>
    </row>
    <row r="95" spans="1:14" x14ac:dyDescent="0.3">
      <c r="A95" s="4"/>
      <c r="B95" s="5"/>
      <c r="C95" s="5"/>
      <c r="D95" s="5"/>
      <c r="E95" s="5"/>
      <c r="F95" s="5"/>
      <c r="G95" s="5"/>
      <c r="H95" s="65" t="s">
        <v>48</v>
      </c>
      <c r="I95" s="132">
        <f>I57+I91</f>
        <v>0</v>
      </c>
      <c r="J95" s="132">
        <f>J57</f>
        <v>0</v>
      </c>
      <c r="K95" s="103">
        <v>2</v>
      </c>
      <c r="L95" s="71"/>
      <c r="M95" s="5"/>
      <c r="N95" s="40"/>
    </row>
    <row r="96" spans="1:14" x14ac:dyDescent="0.3">
      <c r="A96" s="4"/>
      <c r="B96" s="5"/>
      <c r="C96" s="5"/>
      <c r="D96" s="5"/>
      <c r="E96" s="5"/>
      <c r="F96" s="5"/>
      <c r="G96" s="5"/>
      <c r="H96" s="65" t="s">
        <v>49</v>
      </c>
      <c r="I96" s="132">
        <f>IF(B37=0,0,I98+I97)</f>
        <v>0</v>
      </c>
      <c r="J96" s="132">
        <f>IF(B37=0,0,J98+J97)</f>
        <v>0</v>
      </c>
      <c r="K96" s="103">
        <v>3</v>
      </c>
      <c r="L96" s="100" t="str">
        <f>IF(AND(K98=3, M83=0),"Input In-House rates above","")</f>
        <v/>
      </c>
      <c r="M96" s="5"/>
      <c r="N96" s="40"/>
    </row>
    <row r="97" spans="1:19" x14ac:dyDescent="0.3">
      <c r="A97" s="4"/>
      <c r="B97" s="5"/>
      <c r="C97" s="5"/>
      <c r="D97" s="5"/>
      <c r="E97" s="5"/>
      <c r="F97" s="5"/>
      <c r="G97" s="5"/>
      <c r="H97" s="68" t="s">
        <v>50</v>
      </c>
      <c r="I97" s="146">
        <f>IF(B37=0,0,I77+I91)</f>
        <v>0</v>
      </c>
      <c r="J97" s="146">
        <f>IF(B37=0,0,J77)</f>
        <v>0</v>
      </c>
      <c r="K97" s="101"/>
      <c r="L97" s="71"/>
      <c r="M97" s="5"/>
      <c r="N97" s="40"/>
    </row>
    <row r="98" spans="1:19" ht="15" thickBot="1" x14ac:dyDescent="0.35">
      <c r="A98" s="31"/>
      <c r="B98" s="32"/>
      <c r="C98" s="32"/>
      <c r="D98" s="32"/>
      <c r="E98" s="32"/>
      <c r="F98" s="32"/>
      <c r="G98" s="32"/>
      <c r="H98" s="69" t="s">
        <v>51</v>
      </c>
      <c r="I98" s="147">
        <f>IF(B37=0,0,(I67-I77)+I82+I84+I85)</f>
        <v>0</v>
      </c>
      <c r="J98" s="147">
        <f>IF(B37=0,0,(J67-J77)+J85)</f>
        <v>0</v>
      </c>
      <c r="K98" s="109"/>
      <c r="L98" s="102" t="s">
        <v>111</v>
      </c>
      <c r="M98" s="89" t="s">
        <v>52</v>
      </c>
      <c r="N98" s="90"/>
      <c r="O98" s="70"/>
      <c r="R98" s="105">
        <f>IF(K98=1,I94,IF(K98=2,I95,IF(K98=3,I96,0)))</f>
        <v>0</v>
      </c>
      <c r="S98" s="105">
        <f>IF(K98=1,J94,IF(K98=2,J95,IF(K98=3,J96,0)))</f>
        <v>0</v>
      </c>
    </row>
    <row r="99" spans="1:19" x14ac:dyDescent="0.3">
      <c r="R99" s="105">
        <f>IF(K98=1,I94,IF(K98=2,0,IF(K98=3,I98,0)))</f>
        <v>0</v>
      </c>
      <c r="S99" s="105">
        <f>IF(K98=1,J94,IF(K98=2,0,IF(K98=3,J98,0)))</f>
        <v>0</v>
      </c>
    </row>
    <row r="100" spans="1:19" ht="15" thickBot="1" x14ac:dyDescent="0.35">
      <c r="R100" s="105">
        <f>IF(K98=1,0,IF(K98=2,I95,IF(K98=3,I97,0)))</f>
        <v>0</v>
      </c>
      <c r="S100" s="105">
        <f>IF(K98=1,0,IF(K98=2,J95,IF(K98=3,J97,0)))</f>
        <v>0</v>
      </c>
    </row>
    <row r="101" spans="1:19" x14ac:dyDescent="0.3">
      <c r="A101" s="118" t="s">
        <v>53</v>
      </c>
      <c r="B101" s="119"/>
      <c r="C101" s="3"/>
      <c r="D101" s="120" t="s">
        <v>1</v>
      </c>
      <c r="E101" s="120"/>
      <c r="F101" s="120"/>
      <c r="G101" s="120"/>
      <c r="H101" s="120"/>
      <c r="I101" s="120"/>
      <c r="J101" s="121"/>
      <c r="K101" s="37"/>
      <c r="L101" s="3"/>
      <c r="M101" s="3"/>
      <c r="N101" s="38"/>
      <c r="R101" s="105"/>
    </row>
    <row r="102" spans="1:19" x14ac:dyDescent="0.3">
      <c r="A102" s="130"/>
      <c r="B102" s="131"/>
      <c r="C102" s="5"/>
      <c r="D102" s="6"/>
      <c r="E102" s="6"/>
      <c r="F102" s="6"/>
      <c r="G102" s="6"/>
      <c r="H102" s="7" t="s">
        <v>2</v>
      </c>
      <c r="I102" s="7" t="s">
        <v>3</v>
      </c>
      <c r="J102" s="8" t="s">
        <v>4</v>
      </c>
      <c r="K102" s="4"/>
      <c r="L102" s="5"/>
      <c r="M102" s="5"/>
      <c r="N102" s="40"/>
    </row>
    <row r="103" spans="1:19" x14ac:dyDescent="0.3">
      <c r="A103" s="9" t="s">
        <v>5</v>
      </c>
      <c r="B103" s="7" t="s">
        <v>54</v>
      </c>
      <c r="C103" s="10"/>
      <c r="D103" s="7" t="s">
        <v>6</v>
      </c>
      <c r="E103" s="7"/>
      <c r="F103" s="7" t="s">
        <v>7</v>
      </c>
      <c r="G103" s="7" t="s">
        <v>8</v>
      </c>
      <c r="H103" s="7" t="s">
        <v>9</v>
      </c>
      <c r="I103" s="7" t="s">
        <v>10</v>
      </c>
      <c r="J103" s="8" t="s">
        <v>10</v>
      </c>
      <c r="K103" s="4"/>
      <c r="L103" s="10" t="s">
        <v>20</v>
      </c>
      <c r="M103" s="5"/>
      <c r="N103" s="40"/>
    </row>
    <row r="104" spans="1:19" x14ac:dyDescent="0.3">
      <c r="A104" s="4" t="s">
        <v>11</v>
      </c>
      <c r="B104" s="43"/>
      <c r="C104" s="5"/>
      <c r="D104" s="44">
        <f>(B104*$M$104)/60</f>
        <v>0</v>
      </c>
      <c r="E104" s="44"/>
      <c r="F104" s="44">
        <f>((B104)*$M$105)/60</f>
        <v>0</v>
      </c>
      <c r="G104" s="44">
        <f>((B104)*$M$106)/60</f>
        <v>0</v>
      </c>
      <c r="H104" s="44">
        <f>SUM(F104:G104)</f>
        <v>0</v>
      </c>
      <c r="I104" s="44">
        <f>(H104*12)+D104</f>
        <v>0</v>
      </c>
      <c r="J104" s="45">
        <f>H104*12</f>
        <v>0</v>
      </c>
      <c r="K104" s="4"/>
      <c r="L104" s="42" t="s">
        <v>55</v>
      </c>
      <c r="M104" s="43">
        <v>2</v>
      </c>
      <c r="N104" s="40" t="s">
        <v>23</v>
      </c>
    </row>
    <row r="105" spans="1:19" x14ac:dyDescent="0.3">
      <c r="A105" s="4" t="s">
        <v>13</v>
      </c>
      <c r="B105" s="43"/>
      <c r="C105" s="5"/>
      <c r="D105" s="44">
        <f>(B105*$M$104)/60</f>
        <v>0</v>
      </c>
      <c r="E105" s="44"/>
      <c r="F105" s="44">
        <f>((B105)*$M$105)/60</f>
        <v>0</v>
      </c>
      <c r="G105" s="44">
        <f>((B105)*$M$106)/60</f>
        <v>0</v>
      </c>
      <c r="H105" s="44">
        <f>SUM(F105:G105)</f>
        <v>0</v>
      </c>
      <c r="I105" s="44">
        <f>(H105*4)+D105</f>
        <v>0</v>
      </c>
      <c r="J105" s="45">
        <f>H105*4</f>
        <v>0</v>
      </c>
      <c r="K105" s="4"/>
      <c r="L105" s="46" t="s">
        <v>56</v>
      </c>
      <c r="M105" s="43">
        <v>6</v>
      </c>
      <c r="N105" s="40" t="s">
        <v>23</v>
      </c>
    </row>
    <row r="106" spans="1:19" x14ac:dyDescent="0.3">
      <c r="A106" s="4" t="s">
        <v>57</v>
      </c>
      <c r="B106" s="43"/>
      <c r="C106" s="5"/>
      <c r="D106" s="44">
        <f>(B106*$M$104)/60</f>
        <v>0</v>
      </c>
      <c r="E106" s="44"/>
      <c r="F106" s="44">
        <f>((B106)*$M$105)/60</f>
        <v>0</v>
      </c>
      <c r="G106" s="44">
        <f>((B106)*$M$106)/60</f>
        <v>0</v>
      </c>
      <c r="H106" s="44">
        <f>SUM(F106:G106)</f>
        <v>0</v>
      </c>
      <c r="I106" s="44">
        <f>(H106*2)+D106</f>
        <v>0</v>
      </c>
      <c r="J106" s="45">
        <f>H106*2</f>
        <v>0</v>
      </c>
      <c r="K106" s="4"/>
      <c r="L106" s="46" t="s">
        <v>58</v>
      </c>
      <c r="M106" s="43">
        <v>1.5</v>
      </c>
      <c r="N106" s="40" t="s">
        <v>23</v>
      </c>
    </row>
    <row r="107" spans="1:19" x14ac:dyDescent="0.3">
      <c r="A107" s="4" t="s">
        <v>15</v>
      </c>
      <c r="B107" s="43"/>
      <c r="C107" s="5"/>
      <c r="D107" s="44">
        <f>(B107*$M$104)/60</f>
        <v>0</v>
      </c>
      <c r="E107" s="44"/>
      <c r="F107" s="44">
        <f>((B107)*$M$105)/60</f>
        <v>0</v>
      </c>
      <c r="G107" s="44">
        <f>((B107)*$M$106)/60</f>
        <v>0</v>
      </c>
      <c r="H107" s="44">
        <f>SUM(F107:G107)</f>
        <v>0</v>
      </c>
      <c r="I107" s="44">
        <f>(H107*1)+D107</f>
        <v>0</v>
      </c>
      <c r="J107" s="45">
        <f>H107*1</f>
        <v>0</v>
      </c>
      <c r="K107" s="4"/>
      <c r="L107" s="5" t="s">
        <v>59</v>
      </c>
      <c r="M107" s="43" t="s">
        <v>17</v>
      </c>
      <c r="N107" s="40"/>
    </row>
    <row r="108" spans="1:19" x14ac:dyDescent="0.3">
      <c r="A108" s="4"/>
      <c r="B108" s="5"/>
      <c r="C108" s="5"/>
      <c r="D108" s="44"/>
      <c r="E108" s="44"/>
      <c r="F108" s="44"/>
      <c r="G108" s="44"/>
      <c r="H108" s="44"/>
      <c r="I108" s="44"/>
      <c r="J108" s="48"/>
      <c r="K108" s="4"/>
      <c r="L108" s="5"/>
      <c r="M108" s="5"/>
      <c r="N108" s="40"/>
    </row>
    <row r="109" spans="1:19" x14ac:dyDescent="0.3">
      <c r="A109" s="4"/>
      <c r="B109" s="7">
        <f>SUM(B104:B108)</f>
        <v>0</v>
      </c>
      <c r="C109" s="10"/>
      <c r="D109" s="18">
        <f>SUM(D104:D108)</f>
        <v>0</v>
      </c>
      <c r="E109" s="19"/>
      <c r="F109" s="18">
        <f>SUM(F104:F108)</f>
        <v>0</v>
      </c>
      <c r="G109" s="18">
        <f>SUM(G104:G108)</f>
        <v>0</v>
      </c>
      <c r="H109" s="18">
        <f>SUM(H104:H108)</f>
        <v>0</v>
      </c>
      <c r="I109" s="18">
        <f>SUM(I104:I108)</f>
        <v>0</v>
      </c>
      <c r="J109" s="20">
        <f>SUM(J104:J108)</f>
        <v>0</v>
      </c>
      <c r="K109" s="4"/>
      <c r="L109" s="5"/>
      <c r="M109" s="5"/>
      <c r="N109" s="40"/>
    </row>
    <row r="110" spans="1:19" x14ac:dyDescent="0.3">
      <c r="A110" s="4"/>
      <c r="B110" s="7"/>
      <c r="C110" s="10"/>
      <c r="D110" s="49"/>
      <c r="E110" s="50"/>
      <c r="F110" s="49"/>
      <c r="G110" s="49"/>
      <c r="H110" s="49"/>
      <c r="I110" s="49"/>
      <c r="J110" s="51"/>
      <c r="K110" s="4"/>
      <c r="L110" s="5"/>
      <c r="M110" s="5"/>
      <c r="N110" s="40"/>
    </row>
    <row r="111" spans="1:19" hidden="1" x14ac:dyDescent="0.3">
      <c r="A111" s="4"/>
      <c r="B111" s="5"/>
      <c r="C111" s="5"/>
      <c r="D111" s="128" t="s">
        <v>27</v>
      </c>
      <c r="E111" s="128"/>
      <c r="F111" s="128"/>
      <c r="G111" s="128"/>
      <c r="H111" s="128"/>
      <c r="I111" s="128"/>
      <c r="J111" s="129"/>
      <c r="K111" s="4"/>
      <c r="L111" s="5"/>
      <c r="M111" s="5"/>
      <c r="N111" s="40"/>
    </row>
    <row r="112" spans="1:19" hidden="1" x14ac:dyDescent="0.3">
      <c r="A112" s="4"/>
      <c r="B112" s="5"/>
      <c r="C112" s="5"/>
      <c r="D112" s="6"/>
      <c r="E112" s="6"/>
      <c r="F112" s="6"/>
      <c r="G112" s="6"/>
      <c r="H112" s="7" t="s">
        <v>2</v>
      </c>
      <c r="I112" s="7" t="s">
        <v>3</v>
      </c>
      <c r="J112" s="8" t="s">
        <v>4</v>
      </c>
      <c r="K112" s="4"/>
      <c r="L112" s="5"/>
      <c r="M112" s="5"/>
      <c r="N112" s="40"/>
    </row>
    <row r="113" spans="1:14" hidden="1" x14ac:dyDescent="0.3">
      <c r="A113" s="9" t="s">
        <v>5</v>
      </c>
      <c r="B113" s="7" t="s">
        <v>21</v>
      </c>
      <c r="C113" s="10"/>
      <c r="D113" s="7" t="s">
        <v>6</v>
      </c>
      <c r="E113" s="7"/>
      <c r="F113" s="7" t="s">
        <v>7</v>
      </c>
      <c r="G113" s="7" t="s">
        <v>8</v>
      </c>
      <c r="H113" s="7" t="s">
        <v>9</v>
      </c>
      <c r="I113" s="7" t="s">
        <v>10</v>
      </c>
      <c r="J113" s="8" t="s">
        <v>10</v>
      </c>
      <c r="K113" s="4"/>
      <c r="L113" s="5"/>
      <c r="M113" s="5"/>
      <c r="N113" s="40"/>
    </row>
    <row r="114" spans="1:14" hidden="1" x14ac:dyDescent="0.3">
      <c r="A114" s="4" t="s">
        <v>11</v>
      </c>
      <c r="B114" s="52">
        <f>$B$104</f>
        <v>0</v>
      </c>
      <c r="C114" s="5"/>
      <c r="D114" s="53">
        <f>D104*$M$154*$M$115</f>
        <v>0</v>
      </c>
      <c r="E114" s="53"/>
      <c r="F114" s="53">
        <f>IF($M$107="Yes",(F104*$M$155*$M$116)+(F104*$M$116*$M$157),(F104*$M$155*$M$116)+(F104*$M$116*$M$161))</f>
        <v>0</v>
      </c>
      <c r="G114" s="53">
        <f>G104*$M$156*$M$117</f>
        <v>0</v>
      </c>
      <c r="H114" s="53">
        <f>SUM(F114:G114)</f>
        <v>0</v>
      </c>
      <c r="I114" s="53">
        <f>(H114*12)+D114</f>
        <v>0</v>
      </c>
      <c r="J114" s="54">
        <f>H114*12</f>
        <v>0</v>
      </c>
      <c r="K114" s="4"/>
      <c r="L114" s="46" t="s">
        <v>28</v>
      </c>
      <c r="M114" s="5"/>
      <c r="N114" s="40"/>
    </row>
    <row r="115" spans="1:14" hidden="1" x14ac:dyDescent="0.3">
      <c r="A115" s="4" t="s">
        <v>13</v>
      </c>
      <c r="B115" s="52">
        <f>$B$105</f>
        <v>0</v>
      </c>
      <c r="C115" s="5"/>
      <c r="D115" s="53">
        <f>D105*$M$154*$M$115</f>
        <v>0</v>
      </c>
      <c r="E115" s="53"/>
      <c r="F115" s="53">
        <f>IF($M$107="Yes",(F105*$M$155*$M$116)+(F105*$M$116*$M$157),(F105*$M$155*$M$116)+(F105*$M$116*$M$161))</f>
        <v>0</v>
      </c>
      <c r="G115" s="53">
        <f>G105*$M$156*$M$117</f>
        <v>0</v>
      </c>
      <c r="H115" s="53">
        <f>SUM(F115:G115)</f>
        <v>0</v>
      </c>
      <c r="I115" s="53">
        <f>(H115*4)+D115</f>
        <v>0</v>
      </c>
      <c r="J115" s="54">
        <f>H115*4</f>
        <v>0</v>
      </c>
      <c r="K115" s="4"/>
      <c r="L115" s="46" t="s">
        <v>29</v>
      </c>
      <c r="M115" s="5">
        <f>$M$23</f>
        <v>1.5</v>
      </c>
      <c r="N115" s="40"/>
    </row>
    <row r="116" spans="1:14" hidden="1" x14ac:dyDescent="0.3">
      <c r="A116" s="4" t="s">
        <v>57</v>
      </c>
      <c r="B116" s="52">
        <f>$B$106</f>
        <v>0</v>
      </c>
      <c r="C116" s="5"/>
      <c r="D116" s="53">
        <f>D106*$M$154*$M$115</f>
        <v>0</v>
      </c>
      <c r="E116" s="53"/>
      <c r="F116" s="53">
        <f>IF($M$107="Yes",(F106*$M$155*$M$116)+(F106*$M$116*$M$157),(F106*$M$155*$M$116)+(F106*$M$116*$M$161))</f>
        <v>0</v>
      </c>
      <c r="G116" s="53">
        <f>G106*$M$156*$M$117</f>
        <v>0</v>
      </c>
      <c r="H116" s="53">
        <f>SUM(F116:G116)</f>
        <v>0</v>
      </c>
      <c r="I116" s="53">
        <f>(H116*2)+D116</f>
        <v>0</v>
      </c>
      <c r="J116" s="54">
        <f>H116*2</f>
        <v>0</v>
      </c>
      <c r="K116" s="4"/>
      <c r="L116" s="46" t="s">
        <v>7</v>
      </c>
      <c r="M116" s="5">
        <f>$M$24</f>
        <v>1.5</v>
      </c>
      <c r="N116" s="40"/>
    </row>
    <row r="117" spans="1:14" hidden="1" x14ac:dyDescent="0.3">
      <c r="A117" s="4" t="s">
        <v>15</v>
      </c>
      <c r="B117" s="52">
        <f>$B$107</f>
        <v>0</v>
      </c>
      <c r="C117" s="5"/>
      <c r="D117" s="53">
        <f>D107*$M$154*$M$115</f>
        <v>0</v>
      </c>
      <c r="E117" s="53"/>
      <c r="F117" s="53">
        <f>IF($M$107="Yes",(F107*$M$155*$M$116)+(F107*$M$116*$M$157),(F107*$M$155*$M$116)+(F107*$M$116*$M$161))</f>
        <v>0</v>
      </c>
      <c r="G117" s="53">
        <f>G107*$M$156*$M$117</f>
        <v>0</v>
      </c>
      <c r="H117" s="53">
        <f>SUM(F117:G117)</f>
        <v>0</v>
      </c>
      <c r="I117" s="53">
        <f>(H117*1)+D117</f>
        <v>0</v>
      </c>
      <c r="J117" s="54">
        <f>H117*1</f>
        <v>0</v>
      </c>
      <c r="K117" s="4"/>
      <c r="L117" s="46" t="s">
        <v>30</v>
      </c>
      <c r="M117" s="5">
        <f>$M$25</f>
        <v>1.5</v>
      </c>
      <c r="N117" s="40"/>
    </row>
    <row r="118" spans="1:14" hidden="1" x14ac:dyDescent="0.3">
      <c r="A118" s="4"/>
      <c r="B118" s="5"/>
      <c r="C118" s="5"/>
      <c r="D118" s="53"/>
      <c r="E118" s="53"/>
      <c r="F118" s="53"/>
      <c r="G118" s="53"/>
      <c r="H118" s="53"/>
      <c r="I118" s="5"/>
      <c r="J118" s="40"/>
      <c r="K118" s="4"/>
      <c r="L118" s="5"/>
      <c r="M118" s="5"/>
      <c r="N118" s="40"/>
    </row>
    <row r="119" spans="1:14" hidden="1" x14ac:dyDescent="0.3">
      <c r="A119" s="4"/>
      <c r="B119" s="7">
        <f>SUM(B114:B118)</f>
        <v>0</v>
      </c>
      <c r="C119" s="10"/>
      <c r="D119" s="56">
        <f>SUM(D114:D118)</f>
        <v>0</v>
      </c>
      <c r="E119" s="57"/>
      <c r="F119" s="56">
        <f>SUM(F114:F118)</f>
        <v>0</v>
      </c>
      <c r="G119" s="56">
        <f>SUM(G114:G118)</f>
        <v>0</v>
      </c>
      <c r="H119" s="56">
        <f>SUM(H114:H118)</f>
        <v>0</v>
      </c>
      <c r="I119" s="56">
        <f>SUM(I114:I118)</f>
        <v>0</v>
      </c>
      <c r="J119" s="58">
        <f>SUM(J114:J118)</f>
        <v>0</v>
      </c>
      <c r="K119" s="4"/>
      <c r="L119" s="71"/>
      <c r="M119" s="71"/>
      <c r="N119" s="40"/>
    </row>
    <row r="120" spans="1:14" hidden="1" x14ac:dyDescent="0.3">
      <c r="A120" s="4"/>
      <c r="B120" s="5"/>
      <c r="C120" s="5"/>
      <c r="D120" s="5"/>
      <c r="E120" s="5"/>
      <c r="F120" s="5"/>
      <c r="G120" s="5"/>
      <c r="H120" s="5"/>
      <c r="I120" s="5"/>
      <c r="J120" s="40"/>
      <c r="K120" s="4"/>
      <c r="L120" s="71"/>
      <c r="M120" s="72"/>
      <c r="N120" s="40"/>
    </row>
    <row r="121" spans="1:14" hidden="1" x14ac:dyDescent="0.3">
      <c r="A121" s="4"/>
      <c r="B121" s="5"/>
      <c r="C121" s="5"/>
      <c r="D121" s="128" t="s">
        <v>31</v>
      </c>
      <c r="E121" s="128"/>
      <c r="F121" s="128"/>
      <c r="G121" s="128"/>
      <c r="H121" s="128"/>
      <c r="I121" s="128"/>
      <c r="J121" s="129"/>
      <c r="K121" s="4"/>
      <c r="L121" s="71"/>
      <c r="M121" s="72"/>
      <c r="N121" s="73"/>
    </row>
    <row r="122" spans="1:14" hidden="1" x14ac:dyDescent="0.3">
      <c r="A122" s="4"/>
      <c r="B122" s="5"/>
      <c r="C122" s="5"/>
      <c r="D122" s="6"/>
      <c r="E122" s="6"/>
      <c r="F122" s="6"/>
      <c r="G122" s="6"/>
      <c r="H122" s="7" t="s">
        <v>2</v>
      </c>
      <c r="I122" s="7" t="s">
        <v>3</v>
      </c>
      <c r="J122" s="8" t="s">
        <v>4</v>
      </c>
      <c r="K122" s="4"/>
      <c r="L122" s="71"/>
      <c r="M122" s="71"/>
      <c r="N122" s="73"/>
    </row>
    <row r="123" spans="1:14" hidden="1" x14ac:dyDescent="0.3">
      <c r="A123" s="9" t="s">
        <v>5</v>
      </c>
      <c r="B123" s="7" t="s">
        <v>21</v>
      </c>
      <c r="C123" s="10"/>
      <c r="D123" s="7" t="s">
        <v>6</v>
      </c>
      <c r="E123" s="7"/>
      <c r="F123" s="7" t="s">
        <v>7</v>
      </c>
      <c r="G123" s="7" t="s">
        <v>8</v>
      </c>
      <c r="H123" s="7" t="s">
        <v>9</v>
      </c>
      <c r="I123" s="7" t="s">
        <v>10</v>
      </c>
      <c r="J123" s="8" t="s">
        <v>10</v>
      </c>
      <c r="K123" s="4"/>
      <c r="L123" s="71"/>
      <c r="M123" s="71" t="s">
        <v>17</v>
      </c>
      <c r="N123" s="73"/>
    </row>
    <row r="124" spans="1:14" hidden="1" x14ac:dyDescent="0.3">
      <c r="A124" s="4" t="s">
        <v>11</v>
      </c>
      <c r="B124" s="52">
        <f>$B$104</f>
        <v>0</v>
      </c>
      <c r="C124" s="5"/>
      <c r="D124" s="53">
        <f>D104*$M$158</f>
        <v>0</v>
      </c>
      <c r="E124" s="53"/>
      <c r="F124" s="53">
        <f>IF($M$107="Yes",(F104*$M$159)+(F104*$M$157),(F104*$M$159)+(F104*$M$161))</f>
        <v>0</v>
      </c>
      <c r="G124" s="53">
        <f>G104*$M$160</f>
        <v>0</v>
      </c>
      <c r="H124" s="53">
        <f>SUM(F124:G124)</f>
        <v>0</v>
      </c>
      <c r="I124" s="53">
        <f>(H124*12)+D124</f>
        <v>0</v>
      </c>
      <c r="J124" s="54">
        <f>H124*12</f>
        <v>0</v>
      </c>
      <c r="K124" s="4"/>
      <c r="L124" s="71"/>
      <c r="M124" s="71" t="s">
        <v>18</v>
      </c>
      <c r="N124" s="73"/>
    </row>
    <row r="125" spans="1:14" hidden="1" x14ac:dyDescent="0.3">
      <c r="A125" s="4" t="s">
        <v>13</v>
      </c>
      <c r="B125" s="52">
        <f>$B$105</f>
        <v>0</v>
      </c>
      <c r="C125" s="5"/>
      <c r="D125" s="53">
        <f>D105*$M$158</f>
        <v>0</v>
      </c>
      <c r="E125" s="53"/>
      <c r="F125" s="53">
        <f>IF($M$107="Yes",(F105*$M$159)+(F105*$M$157),(F105*$M$159)+(F105*$M$161))</f>
        <v>0</v>
      </c>
      <c r="G125" s="53">
        <f>G105*$M$160</f>
        <v>0</v>
      </c>
      <c r="H125" s="53">
        <f>SUM(F125:G125)</f>
        <v>0</v>
      </c>
      <c r="I125" s="53">
        <f>(H125*4)+D125</f>
        <v>0</v>
      </c>
      <c r="J125" s="54">
        <f>H125*4</f>
        <v>0</v>
      </c>
      <c r="K125" s="4"/>
      <c r="L125" s="71"/>
      <c r="M125" s="71"/>
      <c r="N125" s="73"/>
    </row>
    <row r="126" spans="1:14" hidden="1" x14ac:dyDescent="0.3">
      <c r="A126" s="4" t="s">
        <v>57</v>
      </c>
      <c r="B126" s="52">
        <f>$B$106</f>
        <v>0</v>
      </c>
      <c r="C126" s="5"/>
      <c r="D126" s="53">
        <f>D106*$M$158</f>
        <v>0</v>
      </c>
      <c r="E126" s="53"/>
      <c r="F126" s="53">
        <f>IF($M$107="Yes",(F106*$M$159)+(F106*$M$157),(F106*$M$159)+(F106*$M$161))</f>
        <v>0</v>
      </c>
      <c r="G126" s="53">
        <f>G106*$M$160</f>
        <v>0</v>
      </c>
      <c r="H126" s="53">
        <f>SUM(F126:G126)</f>
        <v>0</v>
      </c>
      <c r="I126" s="53">
        <f>(H126*2)+D126</f>
        <v>0</v>
      </c>
      <c r="J126" s="54">
        <f>H126*2</f>
        <v>0</v>
      </c>
      <c r="K126" s="4"/>
      <c r="L126" s="71"/>
      <c r="M126" s="71"/>
      <c r="N126" s="73"/>
    </row>
    <row r="127" spans="1:14" hidden="1" x14ac:dyDescent="0.3">
      <c r="A127" s="4" t="s">
        <v>15</v>
      </c>
      <c r="B127" s="52">
        <f>$B$107</f>
        <v>0</v>
      </c>
      <c r="C127" s="5"/>
      <c r="D127" s="53">
        <f>D107*$M$158</f>
        <v>0</v>
      </c>
      <c r="E127" s="53"/>
      <c r="F127" s="53">
        <f>IF($M$107="Yes",(F107*$M$159)+(F107*$M$157),(F107*$M$159)+(F107*$M$161))</f>
        <v>0</v>
      </c>
      <c r="G127" s="53">
        <f>G107*$M$160</f>
        <v>0</v>
      </c>
      <c r="H127" s="53">
        <f>SUM(F127:G127)</f>
        <v>0</v>
      </c>
      <c r="I127" s="53">
        <f>(H127*1)+D127</f>
        <v>0</v>
      </c>
      <c r="J127" s="54">
        <f>H127*1</f>
        <v>0</v>
      </c>
      <c r="K127" s="4"/>
      <c r="L127" s="71"/>
      <c r="M127" s="71"/>
      <c r="N127" s="73"/>
    </row>
    <row r="128" spans="1:14" hidden="1" x14ac:dyDescent="0.3">
      <c r="A128" s="4"/>
      <c r="B128" s="5"/>
      <c r="C128" s="5"/>
      <c r="D128" s="53"/>
      <c r="E128" s="53"/>
      <c r="F128" s="53"/>
      <c r="G128" s="53"/>
      <c r="H128" s="53"/>
      <c r="I128" s="5"/>
      <c r="J128" s="40"/>
      <c r="K128" s="4"/>
      <c r="L128" s="71"/>
      <c r="M128" s="71"/>
      <c r="N128" s="73"/>
    </row>
    <row r="129" spans="1:14" hidden="1" x14ac:dyDescent="0.3">
      <c r="A129" s="4"/>
      <c r="B129" s="7">
        <f>SUM(B124:B128)</f>
        <v>0</v>
      </c>
      <c r="C129" s="10"/>
      <c r="D129" s="56">
        <f>SUM(D124:D128)</f>
        <v>0</v>
      </c>
      <c r="E129" s="57"/>
      <c r="F129" s="56">
        <f>SUM(F124:F128)</f>
        <v>0</v>
      </c>
      <c r="G129" s="56">
        <f>SUM(G124:G128)</f>
        <v>0</v>
      </c>
      <c r="H129" s="56">
        <f>SUM(H124:H128)</f>
        <v>0</v>
      </c>
      <c r="I129" s="56">
        <f>SUM(I124:I128)</f>
        <v>0</v>
      </c>
      <c r="J129" s="58">
        <f>SUM(J124:J128)</f>
        <v>0</v>
      </c>
      <c r="K129" s="4"/>
      <c r="L129" s="71"/>
      <c r="M129" s="71"/>
      <c r="N129" s="73"/>
    </row>
    <row r="130" spans="1:14" hidden="1" x14ac:dyDescent="0.3">
      <c r="A130" s="4"/>
      <c r="B130" s="5"/>
      <c r="C130" s="5"/>
      <c r="D130" s="5"/>
      <c r="E130" s="5"/>
      <c r="F130" s="5"/>
      <c r="G130" s="5"/>
      <c r="H130" s="5"/>
      <c r="I130" s="5"/>
      <c r="J130" s="40"/>
      <c r="K130" s="4"/>
      <c r="L130" s="71"/>
      <c r="M130" s="71"/>
      <c r="N130" s="73"/>
    </row>
    <row r="131" spans="1:14" hidden="1" x14ac:dyDescent="0.3">
      <c r="A131" s="4"/>
      <c r="B131" s="5"/>
      <c r="C131" s="5"/>
      <c r="D131" s="128" t="s">
        <v>32</v>
      </c>
      <c r="E131" s="128"/>
      <c r="F131" s="128"/>
      <c r="G131" s="128"/>
      <c r="H131" s="128"/>
      <c r="I131" s="128"/>
      <c r="J131" s="129"/>
      <c r="K131" s="4"/>
      <c r="L131" s="71"/>
      <c r="M131" s="71"/>
      <c r="N131" s="73"/>
    </row>
    <row r="132" spans="1:14" hidden="1" x14ac:dyDescent="0.3">
      <c r="A132" s="4"/>
      <c r="B132" s="5"/>
      <c r="C132" s="5"/>
      <c r="D132" s="6"/>
      <c r="E132" s="6"/>
      <c r="F132" s="6"/>
      <c r="G132" s="6"/>
      <c r="H132" s="7" t="s">
        <v>2</v>
      </c>
      <c r="I132" s="7" t="s">
        <v>3</v>
      </c>
      <c r="J132" s="8" t="s">
        <v>4</v>
      </c>
      <c r="K132" s="4"/>
      <c r="L132" s="71"/>
      <c r="M132" s="71"/>
      <c r="N132" s="73"/>
    </row>
    <row r="133" spans="1:14" hidden="1" x14ac:dyDescent="0.3">
      <c r="A133" s="9" t="s">
        <v>5</v>
      </c>
      <c r="B133" s="7" t="s">
        <v>21</v>
      </c>
      <c r="C133" s="10"/>
      <c r="D133" s="7" t="s">
        <v>6</v>
      </c>
      <c r="E133" s="7"/>
      <c r="F133" s="7" t="s">
        <v>7</v>
      </c>
      <c r="G133" s="7" t="s">
        <v>8</v>
      </c>
      <c r="H133" s="7" t="s">
        <v>9</v>
      </c>
      <c r="I133" s="7" t="s">
        <v>10</v>
      </c>
      <c r="J133" s="8" t="s">
        <v>10</v>
      </c>
      <c r="K133" s="4"/>
      <c r="L133" s="71"/>
      <c r="M133" s="71"/>
      <c r="N133" s="73"/>
    </row>
    <row r="134" spans="1:14" hidden="1" x14ac:dyDescent="0.3">
      <c r="A134" s="4" t="s">
        <v>11</v>
      </c>
      <c r="B134" s="52">
        <f>$B$104</f>
        <v>0</v>
      </c>
      <c r="C134" s="5"/>
      <c r="D134" s="53">
        <f>D104*$M$162</f>
        <v>0</v>
      </c>
      <c r="E134" s="53"/>
      <c r="F134" s="53">
        <f>IF($M$107="Yes",(F104*$M$163*$M$116)+(F104*$M$116*$M$157),(F104*$M$163*$M$116)+(F104*$M$116*$M$161))</f>
        <v>0</v>
      </c>
      <c r="G134" s="53">
        <f>G104*$M$164</f>
        <v>0</v>
      </c>
      <c r="H134" s="53">
        <f>SUM(F134:G134)</f>
        <v>0</v>
      </c>
      <c r="I134" s="53">
        <f>(H134*12)+D134</f>
        <v>0</v>
      </c>
      <c r="J134" s="54">
        <f>H134*12</f>
        <v>0</v>
      </c>
      <c r="K134" s="4"/>
      <c r="L134" s="71"/>
      <c r="M134" s="71"/>
      <c r="N134" s="73"/>
    </row>
    <row r="135" spans="1:14" hidden="1" x14ac:dyDescent="0.3">
      <c r="A135" s="4" t="s">
        <v>13</v>
      </c>
      <c r="B135" s="52">
        <f>$B$105</f>
        <v>0</v>
      </c>
      <c r="C135" s="5"/>
      <c r="D135" s="53">
        <f>D105*$M$162</f>
        <v>0</v>
      </c>
      <c r="E135" s="53"/>
      <c r="F135" s="53">
        <f>IF($M$107="Yes",(F105*$M$163*$M$116)+(F105*$M$116*$M$157),(F105*$M$163*$M$116)+(F105*$M$116*$M$161))</f>
        <v>0</v>
      </c>
      <c r="G135" s="53">
        <f>G105*$M$164</f>
        <v>0</v>
      </c>
      <c r="H135" s="53">
        <f>SUM(F135:G135)</f>
        <v>0</v>
      </c>
      <c r="I135" s="53">
        <f>(H135*4)+D135</f>
        <v>0</v>
      </c>
      <c r="J135" s="54">
        <f>H135*4</f>
        <v>0</v>
      </c>
      <c r="K135" s="4"/>
      <c r="L135" s="71"/>
      <c r="M135" s="71"/>
      <c r="N135" s="73"/>
    </row>
    <row r="136" spans="1:14" hidden="1" x14ac:dyDescent="0.3">
      <c r="A136" s="4" t="s">
        <v>57</v>
      </c>
      <c r="B136" s="52">
        <f>$B$106</f>
        <v>0</v>
      </c>
      <c r="C136" s="5"/>
      <c r="D136" s="53">
        <f>D106*$M$162</f>
        <v>0</v>
      </c>
      <c r="E136" s="53"/>
      <c r="F136" s="53">
        <f>IF($M$107="Yes",(F106*$M$163*$M$116)+(F106*$M$116*$M$157),(F106*$M$163*$M$116)+(F106*$M$116*$M$161))</f>
        <v>0</v>
      </c>
      <c r="G136" s="53">
        <f>G106*$M$164</f>
        <v>0</v>
      </c>
      <c r="H136" s="53">
        <f>SUM(F136:G136)</f>
        <v>0</v>
      </c>
      <c r="I136" s="53">
        <f>(H136*2)+D136</f>
        <v>0</v>
      </c>
      <c r="J136" s="54">
        <f>H136*2</f>
        <v>0</v>
      </c>
      <c r="K136" s="4"/>
      <c r="L136" s="71"/>
      <c r="M136" s="71"/>
      <c r="N136" s="73"/>
    </row>
    <row r="137" spans="1:14" hidden="1" x14ac:dyDescent="0.3">
      <c r="A137" s="4" t="s">
        <v>15</v>
      </c>
      <c r="B137" s="52">
        <f>$B$107</f>
        <v>0</v>
      </c>
      <c r="C137" s="5"/>
      <c r="D137" s="53">
        <f>D107*$M$162</f>
        <v>0</v>
      </c>
      <c r="E137" s="53"/>
      <c r="F137" s="53">
        <f>IF($M$107="Yes",(F107*$M$163*$M$116)+(F107*$M$116*$M$157),(F107*$M$163*$M$116)+(F107*$M$116*$M$161))</f>
        <v>0</v>
      </c>
      <c r="G137" s="53">
        <f>G107*$M$164</f>
        <v>0</v>
      </c>
      <c r="H137" s="53">
        <f>SUM(F137:G137)</f>
        <v>0</v>
      </c>
      <c r="I137" s="53">
        <f>(H137*1)+D137</f>
        <v>0</v>
      </c>
      <c r="J137" s="54">
        <f>H137*1</f>
        <v>0</v>
      </c>
      <c r="K137" s="4"/>
      <c r="L137" s="71"/>
      <c r="M137" s="71"/>
      <c r="N137" s="73"/>
    </row>
    <row r="138" spans="1:14" hidden="1" x14ac:dyDescent="0.3">
      <c r="A138" s="4"/>
      <c r="B138" s="5"/>
      <c r="C138" s="5"/>
      <c r="D138" s="53"/>
      <c r="E138" s="53"/>
      <c r="F138" s="53"/>
      <c r="G138" s="53"/>
      <c r="H138" s="53"/>
      <c r="I138" s="5"/>
      <c r="J138" s="40"/>
      <c r="K138" s="4"/>
      <c r="L138" s="71"/>
      <c r="M138" s="71"/>
      <c r="N138" s="73"/>
    </row>
    <row r="139" spans="1:14" hidden="1" x14ac:dyDescent="0.3">
      <c r="A139" s="4"/>
      <c r="B139" s="7">
        <f>SUM(B134:B138)</f>
        <v>0</v>
      </c>
      <c r="C139" s="10"/>
      <c r="D139" s="56">
        <f>SUM(D134:D138)</f>
        <v>0</v>
      </c>
      <c r="E139" s="57"/>
      <c r="F139" s="56">
        <f>SUM(F134:F138)</f>
        <v>0</v>
      </c>
      <c r="G139" s="56">
        <f>SUM(G134:G138)</f>
        <v>0</v>
      </c>
      <c r="H139" s="56">
        <f>SUM(H134:H138)</f>
        <v>0</v>
      </c>
      <c r="I139" s="56">
        <f>SUM(I134:I138)</f>
        <v>0</v>
      </c>
      <c r="J139" s="58">
        <f>SUM(J134:J138)</f>
        <v>0</v>
      </c>
      <c r="K139" s="4"/>
      <c r="L139" s="71"/>
      <c r="M139" s="71"/>
      <c r="N139" s="73"/>
    </row>
    <row r="140" spans="1:14" hidden="1" x14ac:dyDescent="0.3">
      <c r="A140" s="4"/>
      <c r="B140" s="5"/>
      <c r="C140" s="5"/>
      <c r="D140" s="5"/>
      <c r="E140" s="5"/>
      <c r="F140" s="5"/>
      <c r="G140" s="5"/>
      <c r="H140" s="5"/>
      <c r="I140" s="5"/>
      <c r="J140" s="40"/>
      <c r="K140" s="4"/>
      <c r="L140" s="71"/>
      <c r="M140" s="71"/>
      <c r="N140" s="73"/>
    </row>
    <row r="141" spans="1:14" hidden="1" x14ac:dyDescent="0.3">
      <c r="A141" s="4"/>
      <c r="B141" s="5"/>
      <c r="C141" s="5"/>
      <c r="D141" s="128" t="s">
        <v>32</v>
      </c>
      <c r="E141" s="128"/>
      <c r="F141" s="128"/>
      <c r="G141" s="128"/>
      <c r="H141" s="128"/>
      <c r="I141" s="128"/>
      <c r="J141" s="129"/>
      <c r="K141" s="4"/>
      <c r="L141" s="71"/>
      <c r="M141" s="71"/>
      <c r="N141" s="73"/>
    </row>
    <row r="142" spans="1:14" hidden="1" x14ac:dyDescent="0.3">
      <c r="A142" s="4"/>
      <c r="B142" s="5"/>
      <c r="C142" s="5"/>
      <c r="D142" s="6"/>
      <c r="E142" s="6"/>
      <c r="F142" s="6"/>
      <c r="G142" s="6"/>
      <c r="H142" s="7" t="s">
        <v>2</v>
      </c>
      <c r="I142" s="7" t="s">
        <v>3</v>
      </c>
      <c r="J142" s="8" t="s">
        <v>4</v>
      </c>
      <c r="K142" s="4"/>
      <c r="L142" s="71"/>
      <c r="M142" s="71"/>
      <c r="N142" s="73"/>
    </row>
    <row r="143" spans="1:14" hidden="1" x14ac:dyDescent="0.3">
      <c r="A143" s="9" t="s">
        <v>5</v>
      </c>
      <c r="B143" s="7" t="s">
        <v>21</v>
      </c>
      <c r="C143" s="10"/>
      <c r="D143" s="7" t="s">
        <v>6</v>
      </c>
      <c r="E143" s="7"/>
      <c r="F143" s="7" t="s">
        <v>7</v>
      </c>
      <c r="G143" s="7" t="s">
        <v>8</v>
      </c>
      <c r="H143" s="7" t="s">
        <v>9</v>
      </c>
      <c r="I143" s="7" t="s">
        <v>10</v>
      </c>
      <c r="J143" s="8" t="s">
        <v>10</v>
      </c>
      <c r="K143" s="4"/>
      <c r="L143" s="71"/>
      <c r="M143" s="71"/>
      <c r="N143" s="73"/>
    </row>
    <row r="144" spans="1:14" hidden="1" x14ac:dyDescent="0.3">
      <c r="A144" s="4" t="s">
        <v>11</v>
      </c>
      <c r="B144" s="52">
        <f>$B$104</f>
        <v>0</v>
      </c>
      <c r="C144" s="5"/>
      <c r="D144" s="53">
        <f>D104*$M$162</f>
        <v>0</v>
      </c>
      <c r="E144" s="53"/>
      <c r="F144" s="53">
        <f>IF($M$107="Yes",0,F104*$M$161)</f>
        <v>0</v>
      </c>
      <c r="G144" s="53">
        <f>G104*$M$164</f>
        <v>0</v>
      </c>
      <c r="H144" s="53">
        <f>SUM(F144:G144)</f>
        <v>0</v>
      </c>
      <c r="I144" s="53">
        <f>(H144*12)+D144</f>
        <v>0</v>
      </c>
      <c r="J144" s="54">
        <f>H144*12</f>
        <v>0</v>
      </c>
      <c r="K144" s="4"/>
      <c r="L144" s="71"/>
      <c r="M144" s="74"/>
      <c r="N144" s="73"/>
    </row>
    <row r="145" spans="1:14" hidden="1" x14ac:dyDescent="0.3">
      <c r="A145" s="4" t="s">
        <v>13</v>
      </c>
      <c r="B145" s="52">
        <f>$B$105</f>
        <v>0</v>
      </c>
      <c r="C145" s="5"/>
      <c r="D145" s="53">
        <f>D105*$M$162</f>
        <v>0</v>
      </c>
      <c r="E145" s="53"/>
      <c r="F145" s="53">
        <f>IF($M$107="Yes",0,F105*$M$161)</f>
        <v>0</v>
      </c>
      <c r="G145" s="53">
        <f>G105*$M$164</f>
        <v>0</v>
      </c>
      <c r="H145" s="53">
        <f>SUM(F145:G145)</f>
        <v>0</v>
      </c>
      <c r="I145" s="53">
        <f>(H145*4)+D145</f>
        <v>0</v>
      </c>
      <c r="J145" s="54">
        <f>H145*4</f>
        <v>0</v>
      </c>
      <c r="K145" s="4"/>
      <c r="L145" s="71"/>
      <c r="M145" s="74"/>
      <c r="N145" s="73"/>
    </row>
    <row r="146" spans="1:14" hidden="1" x14ac:dyDescent="0.3">
      <c r="A146" s="4" t="s">
        <v>57</v>
      </c>
      <c r="B146" s="52">
        <f>$B$106</f>
        <v>0</v>
      </c>
      <c r="C146" s="5"/>
      <c r="D146" s="53">
        <f>D106*$M$162</f>
        <v>0</v>
      </c>
      <c r="E146" s="53"/>
      <c r="F146" s="53">
        <f>IF($M$107="Yes",0,F106*$M$161)</f>
        <v>0</v>
      </c>
      <c r="G146" s="53">
        <f>G106*$M$164</f>
        <v>0</v>
      </c>
      <c r="H146" s="53">
        <f>SUM(F146:G146)</f>
        <v>0</v>
      </c>
      <c r="I146" s="53">
        <f>(H146*2)+D146</f>
        <v>0</v>
      </c>
      <c r="J146" s="54">
        <f>H146*2</f>
        <v>0</v>
      </c>
      <c r="K146" s="4"/>
      <c r="L146" s="71"/>
      <c r="M146" s="74"/>
      <c r="N146" s="73"/>
    </row>
    <row r="147" spans="1:14" hidden="1" x14ac:dyDescent="0.3">
      <c r="A147" s="4" t="s">
        <v>15</v>
      </c>
      <c r="B147" s="52">
        <f>$B$107</f>
        <v>0</v>
      </c>
      <c r="C147" s="5"/>
      <c r="D147" s="53">
        <f>D107*$M$162</f>
        <v>0</v>
      </c>
      <c r="E147" s="53"/>
      <c r="F147" s="53">
        <f>IF($M$107="Yes",0,F107*$M$161)</f>
        <v>0</v>
      </c>
      <c r="G147" s="53">
        <f>G107*$M$164</f>
        <v>0</v>
      </c>
      <c r="H147" s="53">
        <f>SUM(F147:G147)</f>
        <v>0</v>
      </c>
      <c r="I147" s="53">
        <f>(H147*1)+D147</f>
        <v>0</v>
      </c>
      <c r="J147" s="54">
        <f>H147*1</f>
        <v>0</v>
      </c>
      <c r="K147" s="4"/>
      <c r="L147" s="71"/>
      <c r="M147" s="71"/>
      <c r="N147" s="73"/>
    </row>
    <row r="148" spans="1:14" hidden="1" x14ac:dyDescent="0.3">
      <c r="A148" s="4"/>
      <c r="B148" s="5"/>
      <c r="C148" s="5"/>
      <c r="D148" s="53"/>
      <c r="E148" s="53"/>
      <c r="F148" s="53"/>
      <c r="G148" s="53"/>
      <c r="H148" s="53"/>
      <c r="I148" s="5"/>
      <c r="J148" s="40"/>
      <c r="K148" s="4"/>
      <c r="L148" s="71"/>
      <c r="M148" s="71"/>
      <c r="N148" s="73"/>
    </row>
    <row r="149" spans="1:14" hidden="1" x14ac:dyDescent="0.3">
      <c r="A149" s="4"/>
      <c r="B149" s="7">
        <f>SUM(B144:B148)</f>
        <v>0</v>
      </c>
      <c r="C149" s="10"/>
      <c r="D149" s="56">
        <f>SUM(D144:D148)</f>
        <v>0</v>
      </c>
      <c r="E149" s="57"/>
      <c r="F149" s="56">
        <f>SUM(F144:F148)</f>
        <v>0</v>
      </c>
      <c r="G149" s="56">
        <f>SUM(G144:G148)</f>
        <v>0</v>
      </c>
      <c r="H149" s="56">
        <f>SUM(H144:H148)</f>
        <v>0</v>
      </c>
      <c r="I149" s="56">
        <f>SUM(I144:I148)</f>
        <v>0</v>
      </c>
      <c r="J149" s="58">
        <f>SUM(J144:J148)</f>
        <v>0</v>
      </c>
      <c r="K149" s="4"/>
      <c r="L149" s="71"/>
      <c r="M149" s="71"/>
      <c r="N149" s="73"/>
    </row>
    <row r="150" spans="1:14" hidden="1" x14ac:dyDescent="0.3">
      <c r="A150" s="4"/>
      <c r="B150" s="5"/>
      <c r="C150" s="5"/>
      <c r="D150" s="5"/>
      <c r="E150" s="5"/>
      <c r="F150" s="5"/>
      <c r="G150" s="5"/>
      <c r="H150" s="5"/>
      <c r="I150" s="5"/>
      <c r="J150" s="40"/>
      <c r="K150" s="4"/>
      <c r="L150" s="71"/>
      <c r="M150" s="71"/>
      <c r="N150" s="73"/>
    </row>
    <row r="151" spans="1:14" hidden="1" x14ac:dyDescent="0.3">
      <c r="A151" s="4"/>
      <c r="B151" s="5"/>
      <c r="C151" s="5"/>
      <c r="D151" s="5"/>
      <c r="E151" s="5"/>
      <c r="F151" s="5"/>
      <c r="G151" s="5"/>
      <c r="H151" s="5"/>
      <c r="I151" s="5"/>
      <c r="J151" s="40"/>
      <c r="K151" s="4"/>
      <c r="L151" s="71"/>
      <c r="M151" s="71"/>
      <c r="N151" s="73"/>
    </row>
    <row r="152" spans="1:14" x14ac:dyDescent="0.3">
      <c r="A152" s="4" t="s">
        <v>16</v>
      </c>
      <c r="B152" s="5"/>
      <c r="C152" s="5"/>
      <c r="D152" s="5"/>
      <c r="E152" s="5"/>
      <c r="F152" s="5"/>
      <c r="G152" s="5"/>
      <c r="H152" s="5"/>
      <c r="I152" s="5"/>
      <c r="J152" s="40"/>
      <c r="K152" s="4"/>
      <c r="L152" s="71"/>
      <c r="M152" s="71"/>
      <c r="N152" s="73"/>
    </row>
    <row r="153" spans="1:14" x14ac:dyDescent="0.3">
      <c r="A153" s="4"/>
      <c r="B153" s="5"/>
      <c r="C153" s="5"/>
      <c r="D153" s="5"/>
      <c r="E153" s="5"/>
      <c r="F153" s="59" t="s">
        <v>33</v>
      </c>
      <c r="G153" s="5"/>
      <c r="H153" s="5"/>
      <c r="I153" s="5"/>
      <c r="J153" s="40"/>
      <c r="K153" s="4"/>
      <c r="L153" s="71"/>
      <c r="M153" s="71"/>
      <c r="N153" s="73"/>
    </row>
    <row r="154" spans="1:14" x14ac:dyDescent="0.3">
      <c r="A154" s="60" t="s">
        <v>60</v>
      </c>
      <c r="B154" s="43">
        <v>1</v>
      </c>
      <c r="C154" s="5"/>
      <c r="D154" s="148">
        <v>20000</v>
      </c>
      <c r="E154" s="149"/>
      <c r="F154" s="143">
        <v>20000</v>
      </c>
      <c r="G154" s="149"/>
      <c r="H154" s="149"/>
      <c r="I154" s="144">
        <f>B154*D154</f>
        <v>20000</v>
      </c>
      <c r="J154" s="145"/>
      <c r="K154" s="4"/>
      <c r="L154" s="71" t="s">
        <v>35</v>
      </c>
      <c r="M154" s="150"/>
      <c r="N154" s="73"/>
    </row>
    <row r="155" spans="1:14" x14ac:dyDescent="0.3">
      <c r="A155" s="60" t="s">
        <v>36</v>
      </c>
      <c r="B155" s="43">
        <v>1</v>
      </c>
      <c r="C155" s="5"/>
      <c r="D155" s="148">
        <v>2500</v>
      </c>
      <c r="E155" s="149"/>
      <c r="F155" s="143">
        <v>2500</v>
      </c>
      <c r="G155" s="149"/>
      <c r="H155" s="149"/>
      <c r="I155" s="144">
        <f>B155*D155</f>
        <v>2500</v>
      </c>
      <c r="J155" s="145"/>
      <c r="K155" s="4"/>
      <c r="L155" s="71" t="s">
        <v>37</v>
      </c>
      <c r="M155" s="150"/>
      <c r="N155" s="73"/>
    </row>
    <row r="156" spans="1:14" x14ac:dyDescent="0.3">
      <c r="A156" s="60" t="s">
        <v>40</v>
      </c>
      <c r="B156" s="43">
        <v>1</v>
      </c>
      <c r="C156" s="5"/>
      <c r="D156" s="148">
        <v>1000</v>
      </c>
      <c r="E156" s="149"/>
      <c r="F156" s="143">
        <v>1000</v>
      </c>
      <c r="G156" s="149"/>
      <c r="H156" s="149"/>
      <c r="I156" s="144">
        <f>B156*D156</f>
        <v>1000</v>
      </c>
      <c r="J156" s="145">
        <f>I156</f>
        <v>1000</v>
      </c>
      <c r="K156" s="4"/>
      <c r="L156" s="71" t="s">
        <v>61</v>
      </c>
      <c r="M156" s="150"/>
      <c r="N156" s="73"/>
    </row>
    <row r="157" spans="1:14" ht="15" thickBot="1" x14ac:dyDescent="0.35">
      <c r="A157" s="60" t="s">
        <v>62</v>
      </c>
      <c r="B157" s="43">
        <v>1</v>
      </c>
      <c r="C157" s="5"/>
      <c r="D157" s="148">
        <v>2000</v>
      </c>
      <c r="E157" s="149"/>
      <c r="F157" s="143">
        <v>2000</v>
      </c>
      <c r="G157" s="149"/>
      <c r="H157" s="149"/>
      <c r="I157" s="144">
        <f>B157*D157</f>
        <v>2000</v>
      </c>
      <c r="J157" s="145">
        <f>I157</f>
        <v>2000</v>
      </c>
      <c r="K157" s="4"/>
      <c r="L157" s="71" t="s">
        <v>63</v>
      </c>
      <c r="M157" s="154"/>
      <c r="N157" s="73"/>
    </row>
    <row r="158" spans="1:14" x14ac:dyDescent="0.3">
      <c r="A158" s="60" t="s">
        <v>64</v>
      </c>
      <c r="B158" s="43">
        <v>2</v>
      </c>
      <c r="C158" s="5"/>
      <c r="D158" s="148">
        <v>2000</v>
      </c>
      <c r="E158" s="149"/>
      <c r="F158" s="143">
        <v>2000</v>
      </c>
      <c r="G158" s="149"/>
      <c r="H158" s="149"/>
      <c r="I158" s="144">
        <f>B158*D158</f>
        <v>4000</v>
      </c>
      <c r="J158" s="145">
        <f>I158</f>
        <v>4000</v>
      </c>
      <c r="K158" s="4"/>
      <c r="L158" s="81" t="s">
        <v>94</v>
      </c>
      <c r="M158" s="151">
        <v>175</v>
      </c>
      <c r="N158" s="73"/>
    </row>
    <row r="159" spans="1:14" x14ac:dyDescent="0.3">
      <c r="A159" s="4"/>
      <c r="B159" s="52"/>
      <c r="C159" s="5"/>
      <c r="D159" s="157"/>
      <c r="E159" s="149"/>
      <c r="F159" s="143"/>
      <c r="G159" s="149"/>
      <c r="H159" s="149"/>
      <c r="I159" s="144"/>
      <c r="J159" s="145"/>
      <c r="K159" s="4"/>
      <c r="L159" s="81" t="s">
        <v>93</v>
      </c>
      <c r="M159" s="151">
        <v>175</v>
      </c>
      <c r="N159" s="73"/>
    </row>
    <row r="160" spans="1:14" x14ac:dyDescent="0.3">
      <c r="A160" s="4"/>
      <c r="B160" s="52"/>
      <c r="C160" s="5"/>
      <c r="D160" s="157"/>
      <c r="E160" s="149"/>
      <c r="F160" s="149"/>
      <c r="G160" s="149"/>
      <c r="H160" s="149"/>
      <c r="I160" s="132">
        <f>SUM(I154:I159)</f>
        <v>29500</v>
      </c>
      <c r="J160" s="133">
        <f>SUM(J154:J159)</f>
        <v>7000</v>
      </c>
      <c r="K160" s="4"/>
      <c r="L160" s="81" t="s">
        <v>43</v>
      </c>
      <c r="M160" s="151">
        <v>175</v>
      </c>
      <c r="N160" s="73"/>
    </row>
    <row r="161" spans="1:19" x14ac:dyDescent="0.3">
      <c r="A161" s="4"/>
      <c r="B161" s="5"/>
      <c r="C161" s="5"/>
      <c r="D161" s="149"/>
      <c r="E161" s="149"/>
      <c r="F161" s="149"/>
      <c r="G161" s="149"/>
      <c r="H161" s="149"/>
      <c r="I161" s="144"/>
      <c r="J161" s="145"/>
      <c r="K161" s="4"/>
      <c r="L161" s="82" t="s">
        <v>65</v>
      </c>
      <c r="M161" s="151">
        <v>100</v>
      </c>
      <c r="N161" s="73"/>
    </row>
    <row r="162" spans="1:19" x14ac:dyDescent="0.3">
      <c r="A162" s="4" t="s">
        <v>45</v>
      </c>
      <c r="B162" s="64"/>
      <c r="C162" s="5"/>
      <c r="D162" s="148">
        <v>500</v>
      </c>
      <c r="E162" s="149"/>
      <c r="F162" s="143">
        <v>500</v>
      </c>
      <c r="G162" s="149"/>
      <c r="H162" s="149"/>
      <c r="I162" s="144">
        <f>B162*D162</f>
        <v>0</v>
      </c>
      <c r="J162" s="145"/>
      <c r="K162" s="4"/>
      <c r="L162" s="94" t="s">
        <v>94</v>
      </c>
      <c r="M162" s="83">
        <f>M158</f>
        <v>175</v>
      </c>
      <c r="N162" s="73"/>
    </row>
    <row r="163" spans="1:19" x14ac:dyDescent="0.3">
      <c r="A163" s="4"/>
      <c r="B163" s="5"/>
      <c r="C163" s="5"/>
      <c r="D163" s="5"/>
      <c r="E163" s="5"/>
      <c r="F163" s="5"/>
      <c r="G163" s="5"/>
      <c r="H163" s="5"/>
      <c r="I163" s="25"/>
      <c r="J163" s="26"/>
      <c r="K163" s="4"/>
      <c r="L163" s="75" t="s">
        <v>37</v>
      </c>
      <c r="M163" s="83">
        <f>M155</f>
        <v>0</v>
      </c>
      <c r="N163" s="73"/>
    </row>
    <row r="164" spans="1:19" x14ac:dyDescent="0.3">
      <c r="A164" s="4"/>
      <c r="B164" s="5"/>
      <c r="C164" s="5"/>
      <c r="D164" s="5"/>
      <c r="E164" s="5"/>
      <c r="F164" s="5"/>
      <c r="G164" s="5"/>
      <c r="H164" s="5"/>
      <c r="I164" s="25"/>
      <c r="J164" s="26"/>
      <c r="K164" s="4"/>
      <c r="L164" s="75" t="s">
        <v>66</v>
      </c>
      <c r="M164" s="76">
        <f>M160</f>
        <v>175</v>
      </c>
      <c r="N164" s="73"/>
    </row>
    <row r="165" spans="1:19" x14ac:dyDescent="0.3">
      <c r="A165" s="4"/>
      <c r="B165" s="5"/>
      <c r="C165" s="5"/>
      <c r="D165" s="5"/>
      <c r="E165" s="5"/>
      <c r="F165" s="5"/>
      <c r="G165" s="5"/>
      <c r="H165" s="65" t="s">
        <v>67</v>
      </c>
      <c r="I165" s="132">
        <f>IF(B109=0,0,I119+I160+I162)</f>
        <v>0</v>
      </c>
      <c r="J165" s="132">
        <f>IF(B109=0,0,J119+J160)</f>
        <v>0</v>
      </c>
      <c r="K165" s="104">
        <v>1</v>
      </c>
      <c r="L165" s="93" t="str">
        <f>IF(AND(K169=1, M155=0),"Input In-House rates above","")</f>
        <v/>
      </c>
      <c r="M165" s="5"/>
      <c r="N165" s="40"/>
    </row>
    <row r="166" spans="1:19" x14ac:dyDescent="0.3">
      <c r="A166" s="4"/>
      <c r="B166" s="5"/>
      <c r="C166" s="5"/>
      <c r="D166" s="5"/>
      <c r="E166" s="5"/>
      <c r="F166" s="5"/>
      <c r="G166" s="5"/>
      <c r="H166" s="65" t="s">
        <v>68</v>
      </c>
      <c r="I166" s="132">
        <f>I129+I162</f>
        <v>0</v>
      </c>
      <c r="J166" s="132">
        <f>J129</f>
        <v>0</v>
      </c>
      <c r="K166" s="104">
        <v>2</v>
      </c>
      <c r="L166" s="5"/>
      <c r="M166" s="5"/>
      <c r="N166" s="40"/>
    </row>
    <row r="167" spans="1:19" x14ac:dyDescent="0.3">
      <c r="A167" s="4"/>
      <c r="B167" s="5"/>
      <c r="C167" s="5"/>
      <c r="D167" s="5"/>
      <c r="E167" s="5"/>
      <c r="F167" s="5"/>
      <c r="G167" s="5"/>
      <c r="H167" s="65" t="s">
        <v>49</v>
      </c>
      <c r="I167" s="132">
        <f>IF(B109=0,0,I168+I169)</f>
        <v>0</v>
      </c>
      <c r="J167" s="132">
        <f>IF(B109=0,0,J168+J169)</f>
        <v>0</v>
      </c>
      <c r="K167" s="104">
        <v>3</v>
      </c>
      <c r="L167" s="67" t="str">
        <f>IF(AND(K169=3, M155=0),"Input In-House rates above","")</f>
        <v/>
      </c>
      <c r="M167" s="5"/>
      <c r="N167" s="40"/>
    </row>
    <row r="168" spans="1:19" x14ac:dyDescent="0.3">
      <c r="A168" s="4"/>
      <c r="B168" s="5"/>
      <c r="C168" s="5"/>
      <c r="D168" s="5"/>
      <c r="E168" s="5"/>
      <c r="F168" s="5"/>
      <c r="G168" s="5"/>
      <c r="H168" s="68" t="s">
        <v>50</v>
      </c>
      <c r="I168" s="146">
        <f>IF(B109=0,0,I149+I162)</f>
        <v>0</v>
      </c>
      <c r="J168" s="146">
        <f>IF(B109=0,0,J149)</f>
        <v>0</v>
      </c>
      <c r="K168" s="101"/>
      <c r="L168" s="5"/>
      <c r="M168" s="5"/>
      <c r="N168" s="40"/>
    </row>
    <row r="169" spans="1:19" ht="15" thickBot="1" x14ac:dyDescent="0.35">
      <c r="A169" s="31"/>
      <c r="B169" s="32"/>
      <c r="C169" s="32"/>
      <c r="D169" s="32"/>
      <c r="E169" s="32"/>
      <c r="F169" s="32"/>
      <c r="G169" s="32"/>
      <c r="H169" s="69" t="s">
        <v>51</v>
      </c>
      <c r="I169" s="147">
        <f>IF(B109=0,0,(I139-I149)+I154+I156+I157)</f>
        <v>0</v>
      </c>
      <c r="J169" s="147">
        <f>IF(B109=0,0,(J139-J149)+J156+J157)</f>
        <v>0</v>
      </c>
      <c r="K169" s="109"/>
      <c r="L169" s="102" t="s">
        <v>111</v>
      </c>
      <c r="M169" s="91" t="s">
        <v>52</v>
      </c>
      <c r="N169" s="92"/>
      <c r="R169" s="105">
        <f>IF(K169=1,I165,IF(K169=2,I166,IF(K169=3,I167,0)))</f>
        <v>0</v>
      </c>
      <c r="S169" s="105">
        <f>IF(K169=1,J165,IF(K169=2,J166,IF(K169=3,J167,0)))</f>
        <v>0</v>
      </c>
    </row>
    <row r="170" spans="1:19" x14ac:dyDescent="0.3">
      <c r="R170" s="105">
        <f>IF(K169=1,I165,IF(K169=2,0,IF(K169=3,I169,0)))</f>
        <v>0</v>
      </c>
      <c r="S170" s="105">
        <f>IF(K169=1,J165,IF(K169=2,0,IF(K169=3,J169,0)))</f>
        <v>0</v>
      </c>
    </row>
    <row r="171" spans="1:19" ht="15" thickBot="1" x14ac:dyDescent="0.35">
      <c r="R171" s="105">
        <f>IF(K169=1,0,IF(K169=2,I166,IF(K169=3,I168,0)))</f>
        <v>0</v>
      </c>
      <c r="S171" s="105">
        <f>IF(K169=1,0,IF(K169=2,J166,IF(K169=3,J168,0)))</f>
        <v>0</v>
      </c>
    </row>
    <row r="172" spans="1:19" x14ac:dyDescent="0.3">
      <c r="A172" s="118" t="s">
        <v>69</v>
      </c>
      <c r="B172" s="119"/>
      <c r="C172" s="3"/>
      <c r="D172" s="120" t="s">
        <v>1</v>
      </c>
      <c r="E172" s="120"/>
      <c r="F172" s="120"/>
      <c r="G172" s="120"/>
      <c r="H172" s="120"/>
      <c r="I172" s="120"/>
      <c r="J172" s="121"/>
      <c r="K172" s="37"/>
      <c r="L172" s="3"/>
      <c r="M172" s="3"/>
      <c r="N172" s="38"/>
    </row>
    <row r="173" spans="1:19" x14ac:dyDescent="0.3">
      <c r="A173" s="130"/>
      <c r="B173" s="131"/>
      <c r="C173" s="5"/>
      <c r="D173" s="6"/>
      <c r="E173" s="6"/>
      <c r="F173" s="6"/>
      <c r="G173" s="6"/>
      <c r="H173" s="7" t="s">
        <v>2</v>
      </c>
      <c r="I173" s="7" t="s">
        <v>3</v>
      </c>
      <c r="J173" s="8" t="s">
        <v>4</v>
      </c>
      <c r="K173" s="4"/>
      <c r="L173" s="5"/>
      <c r="M173" s="5"/>
      <c r="N173" s="40"/>
    </row>
    <row r="174" spans="1:19" x14ac:dyDescent="0.3">
      <c r="A174" s="9" t="s">
        <v>5</v>
      </c>
      <c r="B174" s="7" t="s">
        <v>54</v>
      </c>
      <c r="C174" s="10"/>
      <c r="D174" s="7" t="s">
        <v>6</v>
      </c>
      <c r="E174" s="7"/>
      <c r="F174" s="7" t="s">
        <v>7</v>
      </c>
      <c r="G174" s="7" t="s">
        <v>8</v>
      </c>
      <c r="H174" s="7" t="s">
        <v>9</v>
      </c>
      <c r="I174" s="7" t="s">
        <v>10</v>
      </c>
      <c r="J174" s="8" t="s">
        <v>10</v>
      </c>
      <c r="K174" s="4"/>
      <c r="L174" s="10" t="s">
        <v>20</v>
      </c>
      <c r="M174" s="5"/>
      <c r="N174" s="40"/>
    </row>
    <row r="175" spans="1:19" x14ac:dyDescent="0.3">
      <c r="A175" s="4" t="s">
        <v>11</v>
      </c>
      <c r="B175" s="43"/>
      <c r="C175" s="5"/>
      <c r="D175" s="44">
        <f>(B175*$M$175)/60</f>
        <v>0</v>
      </c>
      <c r="E175" s="44"/>
      <c r="F175" s="44">
        <f>((B175)*$M$176)/60</f>
        <v>0</v>
      </c>
      <c r="G175" s="44">
        <f>((B175)*$M$177)/60</f>
        <v>0</v>
      </c>
      <c r="H175" s="44">
        <f>SUM(F175:G175)</f>
        <v>0</v>
      </c>
      <c r="I175" s="44">
        <f>(H175*12)+D175</f>
        <v>0</v>
      </c>
      <c r="J175" s="45">
        <f>H175*12</f>
        <v>0</v>
      </c>
      <c r="K175" s="4"/>
      <c r="L175" s="42" t="s">
        <v>70</v>
      </c>
      <c r="M175" s="43">
        <v>1</v>
      </c>
      <c r="N175" s="40" t="s">
        <v>23</v>
      </c>
    </row>
    <row r="176" spans="1:19" x14ac:dyDescent="0.3">
      <c r="A176" s="4" t="s">
        <v>13</v>
      </c>
      <c r="B176" s="43"/>
      <c r="C176" s="5"/>
      <c r="D176" s="44">
        <f>(B176*$M$175)/60</f>
        <v>0</v>
      </c>
      <c r="E176" s="44"/>
      <c r="F176" s="44">
        <f>((B176)*$M$176)/60</f>
        <v>0</v>
      </c>
      <c r="G176" s="44">
        <f>((B176)*$M$177)/60</f>
        <v>0</v>
      </c>
      <c r="H176" s="44">
        <f>SUM(F176:G176)</f>
        <v>0</v>
      </c>
      <c r="I176" s="44">
        <f>(H176*4)+D176</f>
        <v>0</v>
      </c>
      <c r="J176" s="45">
        <f>H176*4</f>
        <v>0</v>
      </c>
      <c r="K176" s="4"/>
      <c r="L176" s="46" t="s">
        <v>71</v>
      </c>
      <c r="M176" s="43">
        <v>2</v>
      </c>
      <c r="N176" s="40" t="s">
        <v>23</v>
      </c>
    </row>
    <row r="177" spans="1:14" x14ac:dyDescent="0.3">
      <c r="A177" s="4" t="s">
        <v>57</v>
      </c>
      <c r="B177" s="43"/>
      <c r="C177" s="5"/>
      <c r="D177" s="44">
        <f>(B177*$M$175)/60</f>
        <v>0</v>
      </c>
      <c r="E177" s="44"/>
      <c r="F177" s="44">
        <f>((B177)*$M$176)/60</f>
        <v>0</v>
      </c>
      <c r="G177" s="44">
        <f>((B177)*$M$177)/60</f>
        <v>0</v>
      </c>
      <c r="H177" s="44">
        <f>SUM(F177:G177)</f>
        <v>0</v>
      </c>
      <c r="I177" s="44">
        <f>(H177*2)+D177</f>
        <v>0</v>
      </c>
      <c r="J177" s="45">
        <f>H177*2</f>
        <v>0</v>
      </c>
      <c r="K177" s="4"/>
      <c r="L177" s="46" t="s">
        <v>95</v>
      </c>
      <c r="M177" s="43">
        <v>0.25</v>
      </c>
      <c r="N177" s="40" t="s">
        <v>23</v>
      </c>
    </row>
    <row r="178" spans="1:14" x14ac:dyDescent="0.3">
      <c r="A178" s="4" t="s">
        <v>15</v>
      </c>
      <c r="B178" s="43"/>
      <c r="C178" s="5"/>
      <c r="D178" s="44">
        <f>(B178*$M$175)/60</f>
        <v>0</v>
      </c>
      <c r="E178" s="44"/>
      <c r="F178" s="44">
        <f>((B178)*$M$176)/60</f>
        <v>0</v>
      </c>
      <c r="G178" s="44">
        <f>((B178)*$M$177)/60</f>
        <v>0</v>
      </c>
      <c r="H178" s="44">
        <f>SUM(F178:G178)</f>
        <v>0</v>
      </c>
      <c r="I178" s="44">
        <f>(H178*1)+D178</f>
        <v>0</v>
      </c>
      <c r="J178" s="45">
        <f>H178*1</f>
        <v>0</v>
      </c>
      <c r="K178" s="4"/>
      <c r="L178" s="5"/>
      <c r="M178" s="12"/>
      <c r="N178" s="40"/>
    </row>
    <row r="179" spans="1:14" x14ac:dyDescent="0.3">
      <c r="A179" s="4"/>
      <c r="B179" s="5"/>
      <c r="C179" s="5"/>
      <c r="D179" s="44"/>
      <c r="E179" s="44"/>
      <c r="F179" s="44"/>
      <c r="G179" s="44"/>
      <c r="H179" s="44"/>
      <c r="I179" s="44"/>
      <c r="J179" s="48"/>
      <c r="K179" s="4"/>
      <c r="L179" s="5"/>
      <c r="M179" s="5"/>
      <c r="N179" s="40"/>
    </row>
    <row r="180" spans="1:14" x14ac:dyDescent="0.3">
      <c r="A180" s="4"/>
      <c r="B180" s="7">
        <f>SUM(B175:B179)</f>
        <v>0</v>
      </c>
      <c r="C180" s="10"/>
      <c r="D180" s="18">
        <f>SUM(D175:D179)</f>
        <v>0</v>
      </c>
      <c r="E180" s="19"/>
      <c r="F180" s="18">
        <f>SUM(F175:F179)</f>
        <v>0</v>
      </c>
      <c r="G180" s="18">
        <f>SUM(G175:G179)</f>
        <v>0</v>
      </c>
      <c r="H180" s="18">
        <f>SUM(H175:H179)</f>
        <v>0</v>
      </c>
      <c r="I180" s="18">
        <f>SUM(I175:I179)</f>
        <v>0</v>
      </c>
      <c r="J180" s="20">
        <f>SUM(J175:J179)</f>
        <v>0</v>
      </c>
      <c r="K180" s="4"/>
      <c r="L180" s="5"/>
      <c r="M180" s="149"/>
      <c r="N180" s="40"/>
    </row>
    <row r="181" spans="1:14" x14ac:dyDescent="0.3">
      <c r="A181" s="4"/>
      <c r="B181" s="7"/>
      <c r="C181" s="10"/>
      <c r="D181" s="49"/>
      <c r="E181" s="50"/>
      <c r="F181" s="49"/>
      <c r="G181" s="49"/>
      <c r="H181" s="49"/>
      <c r="I181" s="49"/>
      <c r="J181" s="51"/>
      <c r="K181" s="4"/>
      <c r="L181" s="5"/>
      <c r="M181" s="149"/>
      <c r="N181" s="40"/>
    </row>
    <row r="182" spans="1:14" hidden="1" x14ac:dyDescent="0.3">
      <c r="A182" s="4"/>
      <c r="B182" s="5"/>
      <c r="C182" s="5"/>
      <c r="D182" s="128" t="s">
        <v>27</v>
      </c>
      <c r="E182" s="128"/>
      <c r="F182" s="128"/>
      <c r="G182" s="128"/>
      <c r="H182" s="128"/>
      <c r="I182" s="128"/>
      <c r="J182" s="129"/>
      <c r="K182" s="4"/>
      <c r="L182" s="5"/>
      <c r="M182" s="149"/>
      <c r="N182" s="40"/>
    </row>
    <row r="183" spans="1:14" hidden="1" x14ac:dyDescent="0.3">
      <c r="A183" s="4"/>
      <c r="B183" s="5"/>
      <c r="C183" s="5"/>
      <c r="D183" s="6"/>
      <c r="E183" s="6"/>
      <c r="F183" s="6"/>
      <c r="G183" s="6"/>
      <c r="H183" s="7" t="s">
        <v>2</v>
      </c>
      <c r="I183" s="7" t="s">
        <v>3</v>
      </c>
      <c r="J183" s="8" t="s">
        <v>4</v>
      </c>
      <c r="K183" s="4"/>
      <c r="L183" s="5"/>
      <c r="M183" s="149"/>
      <c r="N183" s="40"/>
    </row>
    <row r="184" spans="1:14" hidden="1" x14ac:dyDescent="0.3">
      <c r="A184" s="9" t="s">
        <v>5</v>
      </c>
      <c r="B184" s="7" t="s">
        <v>21</v>
      </c>
      <c r="C184" s="10"/>
      <c r="D184" s="7" t="s">
        <v>6</v>
      </c>
      <c r="E184" s="7"/>
      <c r="F184" s="7" t="s">
        <v>7</v>
      </c>
      <c r="G184" s="7" t="s">
        <v>8</v>
      </c>
      <c r="H184" s="7" t="s">
        <v>9</v>
      </c>
      <c r="I184" s="7" t="s">
        <v>10</v>
      </c>
      <c r="J184" s="8" t="s">
        <v>10</v>
      </c>
      <c r="K184" s="4"/>
      <c r="L184" s="46" t="s">
        <v>28</v>
      </c>
      <c r="M184" s="149"/>
      <c r="N184" s="40"/>
    </row>
    <row r="185" spans="1:14" hidden="1" x14ac:dyDescent="0.3">
      <c r="A185" s="4" t="s">
        <v>11</v>
      </c>
      <c r="B185" s="52">
        <f>$B$175</f>
        <v>0</v>
      </c>
      <c r="C185" s="5"/>
      <c r="D185" s="53">
        <f>D175*$M$224*$M$185</f>
        <v>0</v>
      </c>
      <c r="E185" s="53"/>
      <c r="F185" s="53">
        <f>F175*$M$225*$M$186</f>
        <v>0</v>
      </c>
      <c r="G185" s="53">
        <f>G175*$M$226*$M$187</f>
        <v>0</v>
      </c>
      <c r="H185" s="53">
        <f>SUM(F185:G185)</f>
        <v>0</v>
      </c>
      <c r="I185" s="53">
        <f>(H185*12)+D185</f>
        <v>0</v>
      </c>
      <c r="J185" s="54">
        <f>H185*12</f>
        <v>0</v>
      </c>
      <c r="K185" s="4"/>
      <c r="L185" s="46" t="s">
        <v>29</v>
      </c>
      <c r="M185" s="149">
        <f>$M$23</f>
        <v>1.5</v>
      </c>
      <c r="N185" s="40"/>
    </row>
    <row r="186" spans="1:14" hidden="1" x14ac:dyDescent="0.3">
      <c r="A186" s="4" t="s">
        <v>13</v>
      </c>
      <c r="B186" s="52">
        <f>$B$176</f>
        <v>0</v>
      </c>
      <c r="C186" s="5"/>
      <c r="D186" s="53">
        <f>D176*$M$224*$M$185</f>
        <v>0</v>
      </c>
      <c r="E186" s="53"/>
      <c r="F186" s="53">
        <f>F176*$M$225*$M$186</f>
        <v>0</v>
      </c>
      <c r="G186" s="53">
        <f>G176*$M$226*$M$187</f>
        <v>0</v>
      </c>
      <c r="H186" s="53">
        <f>SUM(F186:G186)</f>
        <v>0</v>
      </c>
      <c r="I186" s="53">
        <f>(H186*4)+D186</f>
        <v>0</v>
      </c>
      <c r="J186" s="54">
        <f>H186*4</f>
        <v>0</v>
      </c>
      <c r="K186" s="4"/>
      <c r="L186" s="46" t="s">
        <v>7</v>
      </c>
      <c r="M186" s="149">
        <f>$M$24</f>
        <v>1.5</v>
      </c>
      <c r="N186" s="40"/>
    </row>
    <row r="187" spans="1:14" hidden="1" x14ac:dyDescent="0.3">
      <c r="A187" s="4" t="s">
        <v>57</v>
      </c>
      <c r="B187" s="52">
        <f>$B$177</f>
        <v>0</v>
      </c>
      <c r="C187" s="5"/>
      <c r="D187" s="53">
        <f>D177*$M$224*$M$185</f>
        <v>0</v>
      </c>
      <c r="E187" s="53"/>
      <c r="F187" s="53">
        <f>F177*$M$225*$M$186</f>
        <v>0</v>
      </c>
      <c r="G187" s="53">
        <f>G177*$M$226*$M$187</f>
        <v>0</v>
      </c>
      <c r="H187" s="53">
        <f>SUM(F187:G187)</f>
        <v>0</v>
      </c>
      <c r="I187" s="53">
        <f>(H187*2)+D187</f>
        <v>0</v>
      </c>
      <c r="J187" s="54">
        <f>H187*2</f>
        <v>0</v>
      </c>
      <c r="K187" s="4"/>
      <c r="L187" s="46" t="s">
        <v>30</v>
      </c>
      <c r="M187" s="149">
        <f>$M$25</f>
        <v>1.5</v>
      </c>
      <c r="N187" s="40"/>
    </row>
    <row r="188" spans="1:14" hidden="1" x14ac:dyDescent="0.3">
      <c r="A188" s="4" t="s">
        <v>15</v>
      </c>
      <c r="B188" s="52">
        <f>$B$178</f>
        <v>0</v>
      </c>
      <c r="C188" s="5"/>
      <c r="D188" s="53">
        <f>D178*$M$224*$M$185</f>
        <v>0</v>
      </c>
      <c r="E188" s="53"/>
      <c r="F188" s="53">
        <f>F178*$M$225*$M$186</f>
        <v>0</v>
      </c>
      <c r="G188" s="53">
        <f>G178*$M$226*$M$187</f>
        <v>0</v>
      </c>
      <c r="H188" s="53">
        <f>SUM(F188:G188)</f>
        <v>0</v>
      </c>
      <c r="I188" s="53">
        <f>(H188*1)+D188</f>
        <v>0</v>
      </c>
      <c r="J188" s="54">
        <f>H188*1</f>
        <v>0</v>
      </c>
      <c r="K188" s="4"/>
      <c r="L188" s="5"/>
      <c r="M188" s="149"/>
      <c r="N188" s="40"/>
    </row>
    <row r="189" spans="1:14" hidden="1" x14ac:dyDescent="0.3">
      <c r="A189" s="4"/>
      <c r="B189" s="5"/>
      <c r="C189" s="5"/>
      <c r="D189" s="53"/>
      <c r="E189" s="53"/>
      <c r="F189" s="53"/>
      <c r="G189" s="53"/>
      <c r="H189" s="53"/>
      <c r="I189" s="5"/>
      <c r="J189" s="40"/>
      <c r="K189" s="4"/>
      <c r="L189" s="5"/>
      <c r="M189" s="149"/>
      <c r="N189" s="40"/>
    </row>
    <row r="190" spans="1:14" hidden="1" x14ac:dyDescent="0.3">
      <c r="A190" s="4"/>
      <c r="B190" s="7">
        <f>SUM(B185:B189)</f>
        <v>0</v>
      </c>
      <c r="C190" s="10"/>
      <c r="D190" s="56">
        <f>SUM(D185:D189)</f>
        <v>0</v>
      </c>
      <c r="E190" s="57"/>
      <c r="F190" s="56">
        <f>SUM(F185:F189)</f>
        <v>0</v>
      </c>
      <c r="G190" s="56">
        <f>SUM(G185:G189)</f>
        <v>0</v>
      </c>
      <c r="H190" s="56">
        <f>SUM(H185:H189)</f>
        <v>0</v>
      </c>
      <c r="I190" s="56">
        <f>SUM(I185:I189)</f>
        <v>0</v>
      </c>
      <c r="J190" s="58">
        <f>SUM(J185:J189)</f>
        <v>0</v>
      </c>
      <c r="K190" s="4"/>
      <c r="L190" s="5"/>
      <c r="M190" s="149"/>
      <c r="N190" s="40"/>
    </row>
    <row r="191" spans="1:14" hidden="1" x14ac:dyDescent="0.3">
      <c r="A191" s="4"/>
      <c r="B191" s="5"/>
      <c r="C191" s="5"/>
      <c r="D191" s="5"/>
      <c r="E191" s="5"/>
      <c r="F191" s="5"/>
      <c r="G191" s="5"/>
      <c r="H191" s="5"/>
      <c r="I191" s="5"/>
      <c r="J191" s="40"/>
      <c r="K191" s="4"/>
      <c r="L191" s="5"/>
      <c r="M191" s="149"/>
      <c r="N191" s="40"/>
    </row>
    <row r="192" spans="1:14" hidden="1" x14ac:dyDescent="0.3">
      <c r="A192" s="4"/>
      <c r="B192" s="5"/>
      <c r="C192" s="5"/>
      <c r="D192" s="128" t="s">
        <v>31</v>
      </c>
      <c r="E192" s="128"/>
      <c r="F192" s="128"/>
      <c r="G192" s="128"/>
      <c r="H192" s="128"/>
      <c r="I192" s="128"/>
      <c r="J192" s="129"/>
      <c r="K192" s="4"/>
      <c r="L192" s="5"/>
      <c r="M192" s="149"/>
      <c r="N192" s="40"/>
    </row>
    <row r="193" spans="1:14" hidden="1" x14ac:dyDescent="0.3">
      <c r="A193" s="4"/>
      <c r="B193" s="5"/>
      <c r="C193" s="5"/>
      <c r="D193" s="6"/>
      <c r="E193" s="6"/>
      <c r="F193" s="6"/>
      <c r="G193" s="6"/>
      <c r="H193" s="7" t="s">
        <v>2</v>
      </c>
      <c r="I193" s="7" t="s">
        <v>3</v>
      </c>
      <c r="J193" s="8" t="s">
        <v>4</v>
      </c>
      <c r="K193" s="4"/>
      <c r="L193" s="5"/>
      <c r="M193" s="149"/>
      <c r="N193" s="40"/>
    </row>
    <row r="194" spans="1:14" hidden="1" x14ac:dyDescent="0.3">
      <c r="A194" s="9" t="s">
        <v>5</v>
      </c>
      <c r="B194" s="7" t="s">
        <v>21</v>
      </c>
      <c r="C194" s="10"/>
      <c r="D194" s="7" t="s">
        <v>6</v>
      </c>
      <c r="E194" s="7"/>
      <c r="F194" s="7" t="s">
        <v>7</v>
      </c>
      <c r="G194" s="7" t="s">
        <v>8</v>
      </c>
      <c r="H194" s="7" t="s">
        <v>9</v>
      </c>
      <c r="I194" s="7" t="s">
        <v>10</v>
      </c>
      <c r="J194" s="8" t="s">
        <v>10</v>
      </c>
      <c r="K194" s="4"/>
      <c r="L194" s="5"/>
      <c r="M194" s="149"/>
      <c r="N194" s="40"/>
    </row>
    <row r="195" spans="1:14" hidden="1" x14ac:dyDescent="0.3">
      <c r="A195" s="4" t="s">
        <v>11</v>
      </c>
      <c r="B195" s="52">
        <f>$B$175</f>
        <v>0</v>
      </c>
      <c r="C195" s="5"/>
      <c r="D195" s="53">
        <f>D175*$M$228</f>
        <v>0</v>
      </c>
      <c r="E195" s="53"/>
      <c r="F195" s="53">
        <f>F175*$M$229</f>
        <v>0</v>
      </c>
      <c r="G195" s="53">
        <f>G175*$M$230</f>
        <v>0</v>
      </c>
      <c r="H195" s="53">
        <f>SUM(F195:G195)</f>
        <v>0</v>
      </c>
      <c r="I195" s="53">
        <f>(H195*12)+D195</f>
        <v>0</v>
      </c>
      <c r="J195" s="54">
        <f>H195*12</f>
        <v>0</v>
      </c>
      <c r="K195" s="4"/>
      <c r="L195" s="5"/>
      <c r="M195" s="149"/>
      <c r="N195" s="40"/>
    </row>
    <row r="196" spans="1:14" hidden="1" x14ac:dyDescent="0.3">
      <c r="A196" s="4" t="s">
        <v>13</v>
      </c>
      <c r="B196" s="52">
        <f>$B$176</f>
        <v>0</v>
      </c>
      <c r="C196" s="5"/>
      <c r="D196" s="53">
        <f>D176*$M$228</f>
        <v>0</v>
      </c>
      <c r="E196" s="53"/>
      <c r="F196" s="53">
        <f>F176*$M$229</f>
        <v>0</v>
      </c>
      <c r="G196" s="53">
        <f>G176*$M$230</f>
        <v>0</v>
      </c>
      <c r="H196" s="53">
        <f>SUM(F196:G196)</f>
        <v>0</v>
      </c>
      <c r="I196" s="53">
        <f>(H196*4)+D196</f>
        <v>0</v>
      </c>
      <c r="J196" s="54">
        <f>H196*4</f>
        <v>0</v>
      </c>
      <c r="K196" s="4"/>
      <c r="L196" s="5"/>
      <c r="M196" s="149"/>
      <c r="N196" s="40"/>
    </row>
    <row r="197" spans="1:14" hidden="1" x14ac:dyDescent="0.3">
      <c r="A197" s="4" t="s">
        <v>57</v>
      </c>
      <c r="B197" s="52">
        <f>$B$177</f>
        <v>0</v>
      </c>
      <c r="C197" s="5"/>
      <c r="D197" s="53">
        <f>D177*$M$228</f>
        <v>0</v>
      </c>
      <c r="E197" s="53"/>
      <c r="F197" s="53">
        <f>F177*$M$229</f>
        <v>0</v>
      </c>
      <c r="G197" s="53">
        <f>G177*$M$230</f>
        <v>0</v>
      </c>
      <c r="H197" s="53">
        <f>SUM(F197:G197)</f>
        <v>0</v>
      </c>
      <c r="I197" s="53">
        <f>(H197*2)+D197</f>
        <v>0</v>
      </c>
      <c r="J197" s="54">
        <f>H197*2</f>
        <v>0</v>
      </c>
      <c r="K197" s="4"/>
      <c r="L197" s="5"/>
      <c r="M197" s="149"/>
      <c r="N197" s="40"/>
    </row>
    <row r="198" spans="1:14" hidden="1" x14ac:dyDescent="0.3">
      <c r="A198" s="4" t="s">
        <v>15</v>
      </c>
      <c r="B198" s="52">
        <f>$B$178</f>
        <v>0</v>
      </c>
      <c r="C198" s="5"/>
      <c r="D198" s="53">
        <f>D178*$M$228</f>
        <v>0</v>
      </c>
      <c r="E198" s="53"/>
      <c r="F198" s="53">
        <f>F178*$M$229</f>
        <v>0</v>
      </c>
      <c r="G198" s="53">
        <f>G178*$M$230</f>
        <v>0</v>
      </c>
      <c r="H198" s="53">
        <f>SUM(F198:G198)</f>
        <v>0</v>
      </c>
      <c r="I198" s="53">
        <f>(H198*1)+D198</f>
        <v>0</v>
      </c>
      <c r="J198" s="54">
        <f>H198*1</f>
        <v>0</v>
      </c>
      <c r="K198" s="4"/>
      <c r="L198" s="5"/>
      <c r="M198" s="149"/>
      <c r="N198" s="40"/>
    </row>
    <row r="199" spans="1:14" hidden="1" x14ac:dyDescent="0.3">
      <c r="A199" s="4"/>
      <c r="B199" s="5"/>
      <c r="C199" s="5"/>
      <c r="D199" s="53"/>
      <c r="E199" s="53"/>
      <c r="F199" s="53"/>
      <c r="G199" s="53"/>
      <c r="H199" s="53"/>
      <c r="I199" s="5"/>
      <c r="J199" s="40"/>
      <c r="K199" s="4"/>
      <c r="L199" s="5"/>
      <c r="M199" s="149"/>
      <c r="N199" s="40"/>
    </row>
    <row r="200" spans="1:14" hidden="1" x14ac:dyDescent="0.3">
      <c r="A200" s="4"/>
      <c r="B200" s="7">
        <f>SUM(B195:B199)</f>
        <v>0</v>
      </c>
      <c r="C200" s="10"/>
      <c r="D200" s="56">
        <f>SUM(D195:D199)</f>
        <v>0</v>
      </c>
      <c r="E200" s="57"/>
      <c r="F200" s="56">
        <f>SUM(F195:F199)</f>
        <v>0</v>
      </c>
      <c r="G200" s="56">
        <f>SUM(G195:G199)</f>
        <v>0</v>
      </c>
      <c r="H200" s="56">
        <f>SUM(H195:H199)</f>
        <v>0</v>
      </c>
      <c r="I200" s="56">
        <f>SUM(I195:I199)</f>
        <v>0</v>
      </c>
      <c r="J200" s="58">
        <f>SUM(J195:J199)</f>
        <v>0</v>
      </c>
      <c r="K200" s="4"/>
      <c r="L200" s="5"/>
      <c r="M200" s="149"/>
      <c r="N200" s="40"/>
    </row>
    <row r="201" spans="1:14" hidden="1" x14ac:dyDescent="0.3">
      <c r="A201" s="4"/>
      <c r="B201" s="5"/>
      <c r="C201" s="5"/>
      <c r="D201" s="5"/>
      <c r="E201" s="5"/>
      <c r="F201" s="5"/>
      <c r="G201" s="5"/>
      <c r="H201" s="5"/>
      <c r="I201" s="5"/>
      <c r="J201" s="40"/>
      <c r="K201" s="4"/>
      <c r="L201" s="5"/>
      <c r="M201" s="149"/>
      <c r="N201" s="40"/>
    </row>
    <row r="202" spans="1:14" hidden="1" x14ac:dyDescent="0.3">
      <c r="A202" s="4"/>
      <c r="B202" s="5"/>
      <c r="C202" s="5"/>
      <c r="D202" s="128" t="s">
        <v>32</v>
      </c>
      <c r="E202" s="128"/>
      <c r="F202" s="128"/>
      <c r="G202" s="128"/>
      <c r="H202" s="128"/>
      <c r="I202" s="128"/>
      <c r="J202" s="129"/>
      <c r="K202" s="4"/>
      <c r="L202" s="5"/>
      <c r="M202" s="149"/>
      <c r="N202" s="40"/>
    </row>
    <row r="203" spans="1:14" hidden="1" x14ac:dyDescent="0.3">
      <c r="A203" s="4"/>
      <c r="B203" s="5"/>
      <c r="C203" s="5"/>
      <c r="D203" s="6"/>
      <c r="E203" s="6"/>
      <c r="F203" s="6"/>
      <c r="G203" s="6"/>
      <c r="H203" s="7" t="s">
        <v>2</v>
      </c>
      <c r="I203" s="7" t="s">
        <v>3</v>
      </c>
      <c r="J203" s="8" t="s">
        <v>4</v>
      </c>
      <c r="K203" s="4"/>
      <c r="L203" s="5"/>
      <c r="M203" s="149"/>
      <c r="N203" s="40"/>
    </row>
    <row r="204" spans="1:14" hidden="1" x14ac:dyDescent="0.3">
      <c r="A204" s="9" t="s">
        <v>5</v>
      </c>
      <c r="B204" s="7" t="s">
        <v>21</v>
      </c>
      <c r="C204" s="10"/>
      <c r="D204" s="7" t="s">
        <v>6</v>
      </c>
      <c r="E204" s="7"/>
      <c r="F204" s="7" t="s">
        <v>7</v>
      </c>
      <c r="G204" s="7" t="s">
        <v>8</v>
      </c>
      <c r="H204" s="7" t="s">
        <v>9</v>
      </c>
      <c r="I204" s="7" t="s">
        <v>10</v>
      </c>
      <c r="J204" s="8" t="s">
        <v>10</v>
      </c>
      <c r="K204" s="4"/>
      <c r="L204" s="5"/>
      <c r="M204" s="149"/>
      <c r="N204" s="40"/>
    </row>
    <row r="205" spans="1:14" hidden="1" x14ac:dyDescent="0.3">
      <c r="A205" s="4" t="s">
        <v>11</v>
      </c>
      <c r="B205" s="52">
        <f>$B$175</f>
        <v>0</v>
      </c>
      <c r="C205" s="5"/>
      <c r="D205" s="53">
        <f>D175*$M$232</f>
        <v>0</v>
      </c>
      <c r="E205" s="53"/>
      <c r="F205" s="53">
        <f>F175*$M$233*$M$186</f>
        <v>0</v>
      </c>
      <c r="G205" s="53">
        <f>G175*$M$234</f>
        <v>0</v>
      </c>
      <c r="H205" s="53">
        <f>SUM(F205:G205)</f>
        <v>0</v>
      </c>
      <c r="I205" s="53">
        <f>(H205*12)+D205</f>
        <v>0</v>
      </c>
      <c r="J205" s="54">
        <f>H205*12</f>
        <v>0</v>
      </c>
      <c r="K205" s="4"/>
      <c r="L205" s="5"/>
      <c r="M205" s="149"/>
      <c r="N205" s="40"/>
    </row>
    <row r="206" spans="1:14" hidden="1" x14ac:dyDescent="0.3">
      <c r="A206" s="4" t="s">
        <v>13</v>
      </c>
      <c r="B206" s="52">
        <f>$B$176</f>
        <v>0</v>
      </c>
      <c r="C206" s="5"/>
      <c r="D206" s="53">
        <f>D176*$M$232</f>
        <v>0</v>
      </c>
      <c r="E206" s="53"/>
      <c r="F206" s="53">
        <f>F176*$M$233*$M$186</f>
        <v>0</v>
      </c>
      <c r="G206" s="53">
        <f>G176*$M$234</f>
        <v>0</v>
      </c>
      <c r="H206" s="53">
        <f>SUM(F206:G206)</f>
        <v>0</v>
      </c>
      <c r="I206" s="53">
        <f>(H206*4)+D206</f>
        <v>0</v>
      </c>
      <c r="J206" s="54">
        <f>H206*4</f>
        <v>0</v>
      </c>
      <c r="K206" s="4"/>
      <c r="L206" s="5"/>
      <c r="M206" s="149"/>
      <c r="N206" s="40"/>
    </row>
    <row r="207" spans="1:14" hidden="1" x14ac:dyDescent="0.3">
      <c r="A207" s="4" t="s">
        <v>57</v>
      </c>
      <c r="B207" s="52">
        <f>$B$177</f>
        <v>0</v>
      </c>
      <c r="C207" s="5"/>
      <c r="D207" s="53">
        <f>D177*$M$232</f>
        <v>0</v>
      </c>
      <c r="E207" s="53"/>
      <c r="F207" s="53">
        <f>F177*$M$233*$M$186</f>
        <v>0</v>
      </c>
      <c r="G207" s="53">
        <f>G177*$M$234</f>
        <v>0</v>
      </c>
      <c r="H207" s="53">
        <f>SUM(F207:G207)</f>
        <v>0</v>
      </c>
      <c r="I207" s="53">
        <f>(H207*2)+D207</f>
        <v>0</v>
      </c>
      <c r="J207" s="54">
        <f>H207*2</f>
        <v>0</v>
      </c>
      <c r="K207" s="4"/>
      <c r="L207" s="5"/>
      <c r="M207" s="149"/>
      <c r="N207" s="40"/>
    </row>
    <row r="208" spans="1:14" hidden="1" x14ac:dyDescent="0.3">
      <c r="A208" s="4" t="s">
        <v>15</v>
      </c>
      <c r="B208" s="52">
        <f>$B$178</f>
        <v>0</v>
      </c>
      <c r="C208" s="5"/>
      <c r="D208" s="53">
        <f>D178*$M$232</f>
        <v>0</v>
      </c>
      <c r="E208" s="53"/>
      <c r="F208" s="53">
        <f>F178*$M$233*$M$186</f>
        <v>0</v>
      </c>
      <c r="G208" s="53">
        <f>G178*$M$234</f>
        <v>0</v>
      </c>
      <c r="H208" s="53">
        <f>SUM(F208:G208)</f>
        <v>0</v>
      </c>
      <c r="I208" s="53">
        <f>(H208*1)+D208</f>
        <v>0</v>
      </c>
      <c r="J208" s="54">
        <f>H208*1</f>
        <v>0</v>
      </c>
      <c r="K208" s="4"/>
      <c r="L208" s="5"/>
      <c r="M208" s="149"/>
      <c r="N208" s="40"/>
    </row>
    <row r="209" spans="1:14" hidden="1" x14ac:dyDescent="0.3">
      <c r="A209" s="4"/>
      <c r="B209" s="5"/>
      <c r="C209" s="5"/>
      <c r="D209" s="53"/>
      <c r="E209" s="53"/>
      <c r="F209" s="53"/>
      <c r="G209" s="53"/>
      <c r="H209" s="53"/>
      <c r="I209" s="5"/>
      <c r="J209" s="40"/>
      <c r="K209" s="4"/>
      <c r="L209" s="5"/>
      <c r="M209" s="149"/>
      <c r="N209" s="40"/>
    </row>
    <row r="210" spans="1:14" hidden="1" x14ac:dyDescent="0.3">
      <c r="A210" s="4"/>
      <c r="B210" s="7">
        <f>SUM(B205:B209)</f>
        <v>0</v>
      </c>
      <c r="C210" s="10"/>
      <c r="D210" s="56">
        <f>SUM(D205:D209)</f>
        <v>0</v>
      </c>
      <c r="E210" s="57"/>
      <c r="F210" s="56">
        <f>SUM(F205:F209)</f>
        <v>0</v>
      </c>
      <c r="G210" s="56">
        <f>SUM(G205:G209)</f>
        <v>0</v>
      </c>
      <c r="H210" s="56">
        <f>SUM(H205:H209)</f>
        <v>0</v>
      </c>
      <c r="I210" s="56">
        <f>SUM(I205:I209)</f>
        <v>0</v>
      </c>
      <c r="J210" s="58">
        <f>SUM(J205:J209)</f>
        <v>0</v>
      </c>
      <c r="K210" s="4"/>
      <c r="L210" s="5"/>
      <c r="M210" s="149"/>
      <c r="N210" s="40"/>
    </row>
    <row r="211" spans="1:14" hidden="1" x14ac:dyDescent="0.3">
      <c r="A211" s="4"/>
      <c r="B211" s="5"/>
      <c r="C211" s="5"/>
      <c r="D211" s="5"/>
      <c r="E211" s="5"/>
      <c r="F211" s="5"/>
      <c r="G211" s="5"/>
      <c r="H211" s="5"/>
      <c r="I211" s="5"/>
      <c r="J211" s="40"/>
      <c r="K211" s="4"/>
      <c r="L211" s="5"/>
      <c r="M211" s="149"/>
      <c r="N211" s="40"/>
    </row>
    <row r="212" spans="1:14" hidden="1" x14ac:dyDescent="0.3">
      <c r="A212" s="4"/>
      <c r="B212" s="5"/>
      <c r="C212" s="5"/>
      <c r="D212" s="128" t="s">
        <v>32</v>
      </c>
      <c r="E212" s="128"/>
      <c r="F212" s="128"/>
      <c r="G212" s="128"/>
      <c r="H212" s="128"/>
      <c r="I212" s="128"/>
      <c r="J212" s="129"/>
      <c r="K212" s="4"/>
      <c r="L212" s="5"/>
      <c r="M212" s="149"/>
      <c r="N212" s="40"/>
    </row>
    <row r="213" spans="1:14" hidden="1" x14ac:dyDescent="0.3">
      <c r="A213" s="4"/>
      <c r="B213" s="5"/>
      <c r="C213" s="5"/>
      <c r="D213" s="6"/>
      <c r="E213" s="6"/>
      <c r="F213" s="6"/>
      <c r="G213" s="6"/>
      <c r="H213" s="7" t="s">
        <v>2</v>
      </c>
      <c r="I213" s="7" t="s">
        <v>3</v>
      </c>
      <c r="J213" s="8" t="s">
        <v>4</v>
      </c>
      <c r="K213" s="4"/>
      <c r="L213" s="5"/>
      <c r="M213" s="149"/>
      <c r="N213" s="40"/>
    </row>
    <row r="214" spans="1:14" hidden="1" x14ac:dyDescent="0.3">
      <c r="A214" s="9" t="s">
        <v>5</v>
      </c>
      <c r="B214" s="7" t="s">
        <v>21</v>
      </c>
      <c r="C214" s="10"/>
      <c r="D214" s="7" t="s">
        <v>6</v>
      </c>
      <c r="E214" s="7"/>
      <c r="F214" s="7" t="s">
        <v>7</v>
      </c>
      <c r="G214" s="7" t="s">
        <v>8</v>
      </c>
      <c r="H214" s="7" t="s">
        <v>9</v>
      </c>
      <c r="I214" s="7" t="s">
        <v>10</v>
      </c>
      <c r="J214" s="8" t="s">
        <v>10</v>
      </c>
      <c r="K214" s="4"/>
      <c r="L214" s="5"/>
      <c r="M214" s="149"/>
      <c r="N214" s="40"/>
    </row>
    <row r="215" spans="1:14" hidden="1" x14ac:dyDescent="0.3">
      <c r="A215" s="4" t="s">
        <v>11</v>
      </c>
      <c r="B215" s="52">
        <f>$B$175</f>
        <v>0</v>
      </c>
      <c r="C215" s="5"/>
      <c r="D215" s="53">
        <f>D175*$M$232</f>
        <v>0</v>
      </c>
      <c r="E215" s="53"/>
      <c r="F215" s="53"/>
      <c r="G215" s="53">
        <f>G175*$M$234</f>
        <v>0</v>
      </c>
      <c r="H215" s="53">
        <f>SUM(F215:G215)</f>
        <v>0</v>
      </c>
      <c r="I215" s="53">
        <f>(H215*12)+D215</f>
        <v>0</v>
      </c>
      <c r="J215" s="54">
        <f>H215*12</f>
        <v>0</v>
      </c>
      <c r="K215" s="4"/>
      <c r="L215" s="5"/>
      <c r="M215" s="155"/>
      <c r="N215" s="40"/>
    </row>
    <row r="216" spans="1:14" hidden="1" x14ac:dyDescent="0.3">
      <c r="A216" s="4" t="s">
        <v>13</v>
      </c>
      <c r="B216" s="52">
        <f>$B$176</f>
        <v>0</v>
      </c>
      <c r="C216" s="5"/>
      <c r="D216" s="53">
        <f>D176*$M$232</f>
        <v>0</v>
      </c>
      <c r="E216" s="53"/>
      <c r="F216" s="53"/>
      <c r="G216" s="53">
        <f>G176*$M$234</f>
        <v>0</v>
      </c>
      <c r="H216" s="53">
        <f>SUM(F216:G216)</f>
        <v>0</v>
      </c>
      <c r="I216" s="53">
        <f>(H216*4)+D216</f>
        <v>0</v>
      </c>
      <c r="J216" s="54">
        <f>H216*4</f>
        <v>0</v>
      </c>
      <c r="K216" s="4"/>
      <c r="L216" s="5"/>
      <c r="M216" s="155"/>
      <c r="N216" s="40"/>
    </row>
    <row r="217" spans="1:14" hidden="1" x14ac:dyDescent="0.3">
      <c r="A217" s="4" t="s">
        <v>57</v>
      </c>
      <c r="B217" s="52">
        <f>$B$177</f>
        <v>0</v>
      </c>
      <c r="C217" s="5"/>
      <c r="D217" s="53">
        <f>D177*$M$232</f>
        <v>0</v>
      </c>
      <c r="E217" s="53"/>
      <c r="F217" s="53"/>
      <c r="G217" s="53">
        <f>G177*$M$234</f>
        <v>0</v>
      </c>
      <c r="H217" s="53">
        <f>SUM(F217:G217)</f>
        <v>0</v>
      </c>
      <c r="I217" s="53">
        <f>(H217*2)+D217</f>
        <v>0</v>
      </c>
      <c r="J217" s="54">
        <f>H217*2</f>
        <v>0</v>
      </c>
      <c r="K217" s="4"/>
      <c r="L217" s="5"/>
      <c r="M217" s="155"/>
      <c r="N217" s="40"/>
    </row>
    <row r="218" spans="1:14" hidden="1" x14ac:dyDescent="0.3">
      <c r="A218" s="4" t="s">
        <v>15</v>
      </c>
      <c r="B218" s="52">
        <f>$B$178</f>
        <v>0</v>
      </c>
      <c r="C218" s="5"/>
      <c r="D218" s="53">
        <f>D178*$M$232</f>
        <v>0</v>
      </c>
      <c r="E218" s="53"/>
      <c r="F218" s="53"/>
      <c r="G218" s="53">
        <f>G178*$M$234</f>
        <v>0</v>
      </c>
      <c r="H218" s="53">
        <f>SUM(F218:G218)</f>
        <v>0</v>
      </c>
      <c r="I218" s="53">
        <f>(H218*1)+D218</f>
        <v>0</v>
      </c>
      <c r="J218" s="54">
        <f>H218*1</f>
        <v>0</v>
      </c>
      <c r="K218" s="4"/>
      <c r="L218" s="5"/>
      <c r="M218" s="149"/>
      <c r="N218" s="40"/>
    </row>
    <row r="219" spans="1:14" hidden="1" x14ac:dyDescent="0.3">
      <c r="A219" s="4"/>
      <c r="B219" s="5"/>
      <c r="C219" s="5"/>
      <c r="D219" s="53"/>
      <c r="E219" s="53"/>
      <c r="F219" s="53"/>
      <c r="G219" s="53"/>
      <c r="H219" s="53"/>
      <c r="I219" s="5"/>
      <c r="J219" s="40"/>
      <c r="K219" s="4"/>
      <c r="L219" s="5"/>
      <c r="M219" s="149"/>
      <c r="N219" s="40"/>
    </row>
    <row r="220" spans="1:14" hidden="1" x14ac:dyDescent="0.3">
      <c r="A220" s="4"/>
      <c r="B220" s="7">
        <f>SUM(B215:B219)</f>
        <v>0</v>
      </c>
      <c r="C220" s="10"/>
      <c r="D220" s="56">
        <f>SUM(D215:D219)</f>
        <v>0</v>
      </c>
      <c r="E220" s="57"/>
      <c r="F220" s="56">
        <f>SUM(F215:F219)</f>
        <v>0</v>
      </c>
      <c r="G220" s="56">
        <f>SUM(G215:G219)</f>
        <v>0</v>
      </c>
      <c r="H220" s="56">
        <f>SUM(H215:H219)</f>
        <v>0</v>
      </c>
      <c r="I220" s="56">
        <f>SUM(I215:I219)</f>
        <v>0</v>
      </c>
      <c r="J220" s="58">
        <f>SUM(J215:J219)</f>
        <v>0</v>
      </c>
      <c r="K220" s="4"/>
      <c r="L220" s="5"/>
      <c r="M220" s="149"/>
      <c r="N220" s="40"/>
    </row>
    <row r="221" spans="1:14" hidden="1" x14ac:dyDescent="0.3">
      <c r="A221" s="4"/>
      <c r="B221" s="5"/>
      <c r="C221" s="5"/>
      <c r="D221" s="5"/>
      <c r="E221" s="5"/>
      <c r="F221" s="5"/>
      <c r="G221" s="5"/>
      <c r="H221" s="5"/>
      <c r="I221" s="5"/>
      <c r="J221" s="40"/>
      <c r="K221" s="4"/>
      <c r="L221" s="5"/>
      <c r="M221" s="149"/>
      <c r="N221" s="40"/>
    </row>
    <row r="222" spans="1:14" x14ac:dyDescent="0.3">
      <c r="A222" s="4" t="s">
        <v>16</v>
      </c>
      <c r="B222" s="5"/>
      <c r="C222" s="5"/>
      <c r="D222" s="5"/>
      <c r="E222" s="5"/>
      <c r="F222" s="5"/>
      <c r="G222" s="5"/>
      <c r="H222" s="5"/>
      <c r="I222" s="5"/>
      <c r="J222" s="40"/>
      <c r="K222" s="4"/>
      <c r="L222" s="5"/>
      <c r="M222" s="149"/>
      <c r="N222" s="40"/>
    </row>
    <row r="223" spans="1:14" x14ac:dyDescent="0.3">
      <c r="A223" s="4"/>
      <c r="B223" s="5"/>
      <c r="C223" s="5"/>
      <c r="D223" s="5"/>
      <c r="E223" s="5"/>
      <c r="F223" s="59" t="s">
        <v>33</v>
      </c>
      <c r="G223" s="5"/>
      <c r="H223" s="5"/>
      <c r="I223" s="5"/>
      <c r="J223" s="40"/>
      <c r="K223" s="4"/>
      <c r="L223" s="5"/>
      <c r="M223" s="149"/>
      <c r="N223" s="40"/>
    </row>
    <row r="224" spans="1:14" x14ac:dyDescent="0.3">
      <c r="A224" s="60" t="s">
        <v>72</v>
      </c>
      <c r="B224" s="43">
        <v>1</v>
      </c>
      <c r="C224" s="5"/>
      <c r="D224" s="148">
        <v>10000</v>
      </c>
      <c r="E224" s="149"/>
      <c r="F224" s="143">
        <v>10000</v>
      </c>
      <c r="G224" s="149"/>
      <c r="H224" s="149"/>
      <c r="I224" s="144">
        <f>B224*D224</f>
        <v>10000</v>
      </c>
      <c r="J224" s="145"/>
      <c r="K224" s="4"/>
      <c r="L224" s="5" t="s">
        <v>35</v>
      </c>
      <c r="M224" s="150"/>
      <c r="N224" s="40"/>
    </row>
    <row r="225" spans="1:19" x14ac:dyDescent="0.3">
      <c r="A225" s="60" t="s">
        <v>36</v>
      </c>
      <c r="B225" s="43">
        <v>1</v>
      </c>
      <c r="C225" s="5"/>
      <c r="D225" s="148">
        <v>2500</v>
      </c>
      <c r="E225" s="149"/>
      <c r="F225" s="143">
        <v>2500</v>
      </c>
      <c r="G225" s="149"/>
      <c r="H225" s="149"/>
      <c r="I225" s="144">
        <f>B225*D225</f>
        <v>2500</v>
      </c>
      <c r="J225" s="145"/>
      <c r="K225" s="4"/>
      <c r="L225" s="5" t="s">
        <v>37</v>
      </c>
      <c r="M225" s="150"/>
      <c r="N225" s="40"/>
    </row>
    <row r="226" spans="1:19" x14ac:dyDescent="0.3">
      <c r="A226" s="60" t="s">
        <v>40</v>
      </c>
      <c r="B226" s="43">
        <v>1</v>
      </c>
      <c r="C226" s="5"/>
      <c r="D226" s="148">
        <v>350</v>
      </c>
      <c r="E226" s="149"/>
      <c r="F226" s="143">
        <v>350</v>
      </c>
      <c r="G226" s="149"/>
      <c r="H226" s="149"/>
      <c r="I226" s="144">
        <f>B226*D226</f>
        <v>350</v>
      </c>
      <c r="J226" s="145">
        <f>I226</f>
        <v>350</v>
      </c>
      <c r="K226" s="4"/>
      <c r="L226" s="46" t="s">
        <v>73</v>
      </c>
      <c r="M226" s="150"/>
      <c r="N226" s="40"/>
    </row>
    <row r="227" spans="1:19" x14ac:dyDescent="0.3">
      <c r="A227" s="60" t="s">
        <v>62</v>
      </c>
      <c r="B227" s="43">
        <v>1</v>
      </c>
      <c r="C227" s="5"/>
      <c r="D227" s="148">
        <v>2000</v>
      </c>
      <c r="E227" s="149"/>
      <c r="F227" s="143">
        <v>2000</v>
      </c>
      <c r="G227" s="149"/>
      <c r="H227" s="149"/>
      <c r="I227" s="144">
        <f>B227*D227</f>
        <v>2000</v>
      </c>
      <c r="J227" s="145">
        <f>I227</f>
        <v>2000</v>
      </c>
      <c r="K227" s="4"/>
      <c r="L227" s="5"/>
      <c r="M227" s="149"/>
      <c r="N227" s="40"/>
    </row>
    <row r="228" spans="1:19" x14ac:dyDescent="0.3">
      <c r="A228" s="60" t="s">
        <v>42</v>
      </c>
      <c r="B228" s="43">
        <v>2</v>
      </c>
      <c r="C228" s="5"/>
      <c r="D228" s="148">
        <v>2000</v>
      </c>
      <c r="E228" s="149"/>
      <c r="F228" s="143">
        <v>2000</v>
      </c>
      <c r="G228" s="149"/>
      <c r="H228" s="149"/>
      <c r="I228" s="144">
        <f>B228*D228</f>
        <v>4000</v>
      </c>
      <c r="J228" s="145">
        <f>I228</f>
        <v>4000</v>
      </c>
      <c r="K228" s="4"/>
      <c r="L228" s="81" t="s">
        <v>94</v>
      </c>
      <c r="M228" s="151">
        <v>175</v>
      </c>
      <c r="N228" s="40"/>
    </row>
    <row r="229" spans="1:19" x14ac:dyDescent="0.3">
      <c r="A229" s="4"/>
      <c r="B229" s="52"/>
      <c r="C229" s="5"/>
      <c r="D229" s="157"/>
      <c r="E229" s="149"/>
      <c r="F229" s="149"/>
      <c r="G229" s="149"/>
      <c r="H229" s="149"/>
      <c r="I229" s="144"/>
      <c r="J229" s="145"/>
      <c r="K229" s="4"/>
      <c r="L229" s="81" t="s">
        <v>93</v>
      </c>
      <c r="M229" s="151">
        <v>175</v>
      </c>
      <c r="N229" s="40"/>
    </row>
    <row r="230" spans="1:19" x14ac:dyDescent="0.3">
      <c r="A230" s="4"/>
      <c r="B230" s="52"/>
      <c r="C230" s="5"/>
      <c r="D230" s="157"/>
      <c r="E230" s="149"/>
      <c r="F230" s="149"/>
      <c r="G230" s="149"/>
      <c r="H230" s="149"/>
      <c r="I230" s="132">
        <f>SUM(I224:I229)</f>
        <v>18850</v>
      </c>
      <c r="J230" s="133">
        <f>SUM(J224:J229)</f>
        <v>6350</v>
      </c>
      <c r="K230" s="4"/>
      <c r="L230" s="85" t="s">
        <v>43</v>
      </c>
      <c r="M230" s="151">
        <v>175</v>
      </c>
      <c r="N230" s="40"/>
    </row>
    <row r="231" spans="1:19" x14ac:dyDescent="0.3">
      <c r="A231" s="4"/>
      <c r="B231" s="5"/>
      <c r="C231" s="5"/>
      <c r="D231" s="5"/>
      <c r="E231" s="5"/>
      <c r="F231" s="5"/>
      <c r="G231" s="5"/>
      <c r="H231" s="5"/>
      <c r="I231" s="25"/>
      <c r="J231" s="26"/>
      <c r="K231" s="4"/>
      <c r="L231" s="77"/>
      <c r="M231" s="156"/>
      <c r="N231" s="40"/>
    </row>
    <row r="232" spans="1:19" x14ac:dyDescent="0.3">
      <c r="A232" s="4"/>
      <c r="B232" s="78"/>
      <c r="C232" s="5"/>
      <c r="D232" s="79"/>
      <c r="E232" s="5"/>
      <c r="F232" s="5"/>
      <c r="G232" s="5"/>
      <c r="H232" s="5"/>
      <c r="I232" s="61"/>
      <c r="J232" s="26"/>
      <c r="K232" s="4"/>
      <c r="L232" s="77" t="s">
        <v>44</v>
      </c>
      <c r="M232" s="153">
        <f>M228</f>
        <v>175</v>
      </c>
      <c r="N232" s="40"/>
    </row>
    <row r="233" spans="1:19" x14ac:dyDescent="0.3">
      <c r="A233" s="4"/>
      <c r="B233" s="5"/>
      <c r="C233" s="5"/>
      <c r="D233" s="5"/>
      <c r="E233" s="5"/>
      <c r="F233" s="5"/>
      <c r="G233" s="5"/>
      <c r="H233" s="5"/>
      <c r="I233" s="25"/>
      <c r="J233" s="26"/>
      <c r="K233" s="4"/>
      <c r="L233" s="77" t="s">
        <v>37</v>
      </c>
      <c r="M233" s="153">
        <f>M225</f>
        <v>0</v>
      </c>
      <c r="N233" s="40"/>
    </row>
    <row r="234" spans="1:19" x14ac:dyDescent="0.3">
      <c r="A234" s="4"/>
      <c r="B234" s="5"/>
      <c r="C234" s="5"/>
      <c r="D234" s="5"/>
      <c r="E234" s="5"/>
      <c r="F234" s="5"/>
      <c r="G234" s="5"/>
      <c r="H234" s="5"/>
      <c r="I234" s="25"/>
      <c r="J234" s="26"/>
      <c r="K234" s="4"/>
      <c r="L234" s="77" t="s">
        <v>74</v>
      </c>
      <c r="M234" s="153">
        <f>M230</f>
        <v>175</v>
      </c>
      <c r="N234" s="40"/>
    </row>
    <row r="235" spans="1:19" x14ac:dyDescent="0.3">
      <c r="A235" s="4"/>
      <c r="B235" s="5"/>
      <c r="C235" s="5"/>
      <c r="D235" s="5"/>
      <c r="E235" s="5"/>
      <c r="F235" s="5"/>
      <c r="G235" s="5"/>
      <c r="H235" s="65" t="s">
        <v>47</v>
      </c>
      <c r="I235" s="132">
        <f>IF(B180=0,0,I190+I230)</f>
        <v>0</v>
      </c>
      <c r="J235" s="132">
        <f>IF(B180=0,0,J190+J230)</f>
        <v>0</v>
      </c>
      <c r="K235" s="103">
        <v>1</v>
      </c>
      <c r="L235" s="66" t="str">
        <f>IF(AND(K239=1, M225=0),"Input In-House rates above","")</f>
        <v/>
      </c>
      <c r="M235" s="5"/>
      <c r="N235" s="40"/>
    </row>
    <row r="236" spans="1:19" x14ac:dyDescent="0.3">
      <c r="A236" s="4"/>
      <c r="B236" s="5"/>
      <c r="C236" s="5"/>
      <c r="D236" s="5"/>
      <c r="E236" s="5"/>
      <c r="F236" s="5"/>
      <c r="G236" s="5"/>
      <c r="H236" s="65" t="s">
        <v>48</v>
      </c>
      <c r="I236" s="132">
        <f>I200</f>
        <v>0</v>
      </c>
      <c r="J236" s="132">
        <f>J200</f>
        <v>0</v>
      </c>
      <c r="K236" s="103">
        <v>2</v>
      </c>
      <c r="L236" s="5"/>
      <c r="M236" s="5"/>
      <c r="N236" s="40"/>
    </row>
    <row r="237" spans="1:19" x14ac:dyDescent="0.3">
      <c r="A237" s="4"/>
      <c r="B237" s="5"/>
      <c r="C237" s="5"/>
      <c r="D237" s="5"/>
      <c r="E237" s="5"/>
      <c r="F237" s="5"/>
      <c r="G237" s="5"/>
      <c r="H237" s="65" t="s">
        <v>49</v>
      </c>
      <c r="I237" s="132">
        <f>IF(B180=0,0,I238+I239)</f>
        <v>0</v>
      </c>
      <c r="J237" s="132">
        <f>IF(B180=0,0,J238+J239)</f>
        <v>0</v>
      </c>
      <c r="K237" s="103">
        <v>3</v>
      </c>
      <c r="L237" s="67" t="str">
        <f>IF(AND(K239=3, M225=0),"Input In-House rates above","")</f>
        <v/>
      </c>
      <c r="M237" s="5"/>
      <c r="N237" s="40"/>
    </row>
    <row r="238" spans="1:19" x14ac:dyDescent="0.3">
      <c r="A238" s="4"/>
      <c r="B238" s="5"/>
      <c r="C238" s="5"/>
      <c r="D238" s="5"/>
      <c r="E238" s="5"/>
      <c r="F238" s="5"/>
      <c r="G238" s="5"/>
      <c r="H238" s="68" t="s">
        <v>50</v>
      </c>
      <c r="I238" s="146">
        <f>IF(B180=0,0,I220)</f>
        <v>0</v>
      </c>
      <c r="J238" s="146">
        <f>IF(B180=0,0,J220)</f>
        <v>0</v>
      </c>
      <c r="K238" s="101"/>
      <c r="L238" s="5"/>
      <c r="M238" s="5"/>
      <c r="N238" s="40"/>
    </row>
    <row r="239" spans="1:19" ht="15" thickBot="1" x14ac:dyDescent="0.35">
      <c r="A239" s="31"/>
      <c r="B239" s="32"/>
      <c r="C239" s="32"/>
      <c r="D239" s="32"/>
      <c r="E239" s="32"/>
      <c r="F239" s="32"/>
      <c r="G239" s="32"/>
      <c r="H239" s="69" t="s">
        <v>51</v>
      </c>
      <c r="I239" s="147">
        <f>IF(B180=0,0,(I210-I220)+I224+I226+I227)</f>
        <v>0</v>
      </c>
      <c r="J239" s="147">
        <f>IF(B180=0,0,(J210-J220)+J226+J227)</f>
        <v>0</v>
      </c>
      <c r="K239" s="109"/>
      <c r="L239" s="102" t="s">
        <v>111</v>
      </c>
      <c r="M239" s="91" t="s">
        <v>52</v>
      </c>
      <c r="N239" s="92"/>
      <c r="R239" s="105">
        <f>IF(K239=1,I235,IF(K239=2,I236,IF(K239=3,I237,0)))</f>
        <v>0</v>
      </c>
      <c r="S239" s="105">
        <f>IF(K239=1,J235,IF(K239=2,J236,IF(K239=3,J237,0)))</f>
        <v>0</v>
      </c>
    </row>
    <row r="240" spans="1:19" x14ac:dyDescent="0.3">
      <c r="R240" s="105">
        <f>IF(K239=1,I235,IF(K239=2,0,IF(K239=3,I239,0)))</f>
        <v>0</v>
      </c>
      <c r="S240" s="105">
        <f>IF(K239=1,J235,IF(K239=2,0,IF(K239=3,J239,0)))</f>
        <v>0</v>
      </c>
    </row>
    <row r="241" spans="1:19" ht="15" thickBot="1" x14ac:dyDescent="0.35">
      <c r="R241" s="105">
        <f>IF(K239=1,0,IF(K239=2,I236,IF(K239=3,I238,0)))</f>
        <v>0</v>
      </c>
      <c r="S241" s="105">
        <f>IF(K239=1,0,IF(K239=2,J236,IF(K239=3,J238,0)))</f>
        <v>0</v>
      </c>
    </row>
    <row r="242" spans="1:19" x14ac:dyDescent="0.3">
      <c r="A242" s="118" t="s">
        <v>75</v>
      </c>
      <c r="B242" s="119"/>
      <c r="C242" s="3"/>
      <c r="D242" s="120" t="s">
        <v>1</v>
      </c>
      <c r="E242" s="120"/>
      <c r="F242" s="120"/>
      <c r="G242" s="120"/>
      <c r="H242" s="120"/>
      <c r="I242" s="120"/>
      <c r="J242" s="121"/>
      <c r="K242" s="37"/>
      <c r="L242" s="3"/>
      <c r="M242" s="3"/>
      <c r="N242" s="38"/>
    </row>
    <row r="243" spans="1:19" x14ac:dyDescent="0.3">
      <c r="A243" s="130"/>
      <c r="B243" s="131"/>
      <c r="C243" s="5"/>
      <c r="D243" s="6"/>
      <c r="E243" s="6"/>
      <c r="F243" s="6"/>
      <c r="G243" s="6"/>
      <c r="H243" s="7" t="s">
        <v>2</v>
      </c>
      <c r="I243" s="7" t="s">
        <v>3</v>
      </c>
      <c r="J243" s="8" t="s">
        <v>4</v>
      </c>
      <c r="K243" s="4"/>
      <c r="L243" s="5"/>
      <c r="M243" s="5"/>
      <c r="N243" s="40"/>
    </row>
    <row r="244" spans="1:19" x14ac:dyDescent="0.3">
      <c r="A244" s="9" t="s">
        <v>5</v>
      </c>
      <c r="B244" s="7" t="s">
        <v>76</v>
      </c>
      <c r="C244" s="10"/>
      <c r="D244" s="7" t="s">
        <v>6</v>
      </c>
      <c r="E244" s="7"/>
      <c r="F244" s="7" t="s">
        <v>7</v>
      </c>
      <c r="G244" s="7" t="s">
        <v>8</v>
      </c>
      <c r="H244" s="7" t="s">
        <v>9</v>
      </c>
      <c r="I244" s="7" t="s">
        <v>10</v>
      </c>
      <c r="J244" s="8" t="s">
        <v>10</v>
      </c>
      <c r="K244" s="4"/>
      <c r="L244" s="10" t="s">
        <v>20</v>
      </c>
      <c r="M244" s="5"/>
      <c r="N244" s="40"/>
    </row>
    <row r="245" spans="1:19" x14ac:dyDescent="0.3">
      <c r="A245" s="4" t="s">
        <v>11</v>
      </c>
      <c r="B245" s="43"/>
      <c r="C245" s="5"/>
      <c r="D245" s="44">
        <f>(B245*$M$245)/60</f>
        <v>0</v>
      </c>
      <c r="E245" s="44"/>
      <c r="F245" s="44">
        <f>((B245)*$M$246)/60</f>
        <v>0</v>
      </c>
      <c r="G245" s="44">
        <f>((B245)*$M$247)/60</f>
        <v>0</v>
      </c>
      <c r="H245" s="44">
        <f>SUM(F245:G245)</f>
        <v>0</v>
      </c>
      <c r="I245" s="44">
        <f>(H245*12)+D245</f>
        <v>0</v>
      </c>
      <c r="J245" s="45">
        <f>H245*12</f>
        <v>0</v>
      </c>
      <c r="K245" s="4"/>
      <c r="L245" s="42" t="s">
        <v>77</v>
      </c>
      <c r="M245" s="43">
        <v>15</v>
      </c>
      <c r="N245" s="40" t="s">
        <v>23</v>
      </c>
    </row>
    <row r="246" spans="1:19" x14ac:dyDescent="0.3">
      <c r="A246" s="4" t="s">
        <v>13</v>
      </c>
      <c r="B246" s="43"/>
      <c r="C246" s="5"/>
      <c r="D246" s="44">
        <f>(B246*$M$245)/60</f>
        <v>0</v>
      </c>
      <c r="E246" s="44"/>
      <c r="F246" s="44">
        <f>((B246)*$M$246)/60</f>
        <v>0</v>
      </c>
      <c r="G246" s="44">
        <f>((B246)*$M$247)/60</f>
        <v>0</v>
      </c>
      <c r="H246" s="44">
        <f>SUM(F246:G246)</f>
        <v>0</v>
      </c>
      <c r="I246" s="44">
        <f>(H246*4)+D246</f>
        <v>0</v>
      </c>
      <c r="J246" s="45">
        <f>H246*4</f>
        <v>0</v>
      </c>
      <c r="K246" s="4"/>
      <c r="L246" s="46" t="s">
        <v>78</v>
      </c>
      <c r="M246" s="43">
        <v>30</v>
      </c>
      <c r="N246" s="40" t="s">
        <v>23</v>
      </c>
    </row>
    <row r="247" spans="1:19" x14ac:dyDescent="0.3">
      <c r="A247" s="4" t="s">
        <v>57</v>
      </c>
      <c r="B247" s="43"/>
      <c r="C247" s="5"/>
      <c r="D247" s="44">
        <f>(B247*$M$245)/60</f>
        <v>0</v>
      </c>
      <c r="E247" s="44"/>
      <c r="F247" s="44">
        <f>((B247)*$M$246)/60</f>
        <v>0</v>
      </c>
      <c r="G247" s="44">
        <f>((B247)*$M$247)/60</f>
        <v>0</v>
      </c>
      <c r="H247" s="44">
        <f>SUM(F247:G247)</f>
        <v>0</v>
      </c>
      <c r="I247" s="44">
        <f>(H247*2)+D247</f>
        <v>0</v>
      </c>
      <c r="J247" s="45">
        <f>H247*2</f>
        <v>0</v>
      </c>
      <c r="K247" s="4"/>
      <c r="L247" s="46" t="s">
        <v>79</v>
      </c>
      <c r="M247" s="43">
        <v>15</v>
      </c>
      <c r="N247" s="40" t="s">
        <v>23</v>
      </c>
    </row>
    <row r="248" spans="1:19" x14ac:dyDescent="0.3">
      <c r="A248" s="4" t="s">
        <v>15</v>
      </c>
      <c r="B248" s="43"/>
      <c r="C248" s="5"/>
      <c r="D248" s="44">
        <f>(B248*$M$245)/60</f>
        <v>0</v>
      </c>
      <c r="E248" s="44"/>
      <c r="F248" s="44">
        <f>((B248)*$M$246)/60</f>
        <v>0</v>
      </c>
      <c r="G248" s="44">
        <f>((B248)*$M$247)/60</f>
        <v>0</v>
      </c>
      <c r="H248" s="44">
        <f>SUM(F248:G248)</f>
        <v>0</v>
      </c>
      <c r="I248" s="44">
        <f>(H248*1)+D248</f>
        <v>0</v>
      </c>
      <c r="J248" s="45">
        <f>H248*1</f>
        <v>0</v>
      </c>
      <c r="K248" s="4"/>
      <c r="L248" s="5"/>
      <c r="M248" s="12"/>
      <c r="N248" s="40"/>
    </row>
    <row r="249" spans="1:19" x14ac:dyDescent="0.3">
      <c r="A249" s="4"/>
      <c r="B249" s="5"/>
      <c r="C249" s="5"/>
      <c r="D249" s="44"/>
      <c r="E249" s="44"/>
      <c r="F249" s="44"/>
      <c r="G249" s="44"/>
      <c r="H249" s="44"/>
      <c r="I249" s="44"/>
      <c r="J249" s="48"/>
      <c r="K249" s="4"/>
      <c r="L249" s="5"/>
      <c r="M249" s="149"/>
      <c r="N249" s="40"/>
    </row>
    <row r="250" spans="1:19" x14ac:dyDescent="0.3">
      <c r="A250" s="4"/>
      <c r="B250" s="7">
        <f>SUM(B245:B249)</f>
        <v>0</v>
      </c>
      <c r="C250" s="10"/>
      <c r="D250" s="18">
        <f>SUM(D245:D249)</f>
        <v>0</v>
      </c>
      <c r="E250" s="19"/>
      <c r="F250" s="18">
        <f>SUM(F245:F249)</f>
        <v>0</v>
      </c>
      <c r="G250" s="18">
        <f>SUM(G245:G249)</f>
        <v>0</v>
      </c>
      <c r="H250" s="18">
        <f>SUM(H245:H249)</f>
        <v>0</v>
      </c>
      <c r="I250" s="18">
        <f>SUM(I245:I249)</f>
        <v>0</v>
      </c>
      <c r="J250" s="20">
        <f>SUM(J245:J249)</f>
        <v>0</v>
      </c>
      <c r="K250" s="4"/>
      <c r="L250" s="5"/>
      <c r="M250" s="149"/>
      <c r="N250" s="40"/>
    </row>
    <row r="251" spans="1:19" x14ac:dyDescent="0.3">
      <c r="A251" s="4"/>
      <c r="B251" s="7"/>
      <c r="C251" s="10"/>
      <c r="D251" s="49"/>
      <c r="E251" s="50"/>
      <c r="F251" s="49"/>
      <c r="G251" s="49"/>
      <c r="H251" s="49"/>
      <c r="I251" s="49"/>
      <c r="J251" s="51"/>
      <c r="K251" s="4"/>
      <c r="L251" s="5"/>
      <c r="M251" s="149"/>
      <c r="N251" s="40"/>
    </row>
    <row r="252" spans="1:19" hidden="1" x14ac:dyDescent="0.3">
      <c r="A252" s="4"/>
      <c r="B252" s="5"/>
      <c r="C252" s="5"/>
      <c r="D252" s="128" t="s">
        <v>27</v>
      </c>
      <c r="E252" s="128"/>
      <c r="F252" s="128"/>
      <c r="G252" s="128"/>
      <c r="H252" s="128"/>
      <c r="I252" s="128"/>
      <c r="J252" s="129"/>
      <c r="K252" s="4"/>
      <c r="L252" s="5"/>
      <c r="M252" s="149"/>
      <c r="N252" s="40"/>
    </row>
    <row r="253" spans="1:19" hidden="1" x14ac:dyDescent="0.3">
      <c r="A253" s="4"/>
      <c r="B253" s="5"/>
      <c r="C253" s="5"/>
      <c r="D253" s="6"/>
      <c r="E253" s="6"/>
      <c r="F253" s="6"/>
      <c r="G253" s="6"/>
      <c r="H253" s="7" t="s">
        <v>2</v>
      </c>
      <c r="I253" s="7" t="s">
        <v>3</v>
      </c>
      <c r="J253" s="8" t="s">
        <v>4</v>
      </c>
      <c r="K253" s="4"/>
      <c r="L253" s="5"/>
      <c r="M253" s="149"/>
      <c r="N253" s="40"/>
    </row>
    <row r="254" spans="1:19" hidden="1" x14ac:dyDescent="0.3">
      <c r="A254" s="9" t="s">
        <v>5</v>
      </c>
      <c r="B254" s="7" t="s">
        <v>21</v>
      </c>
      <c r="C254" s="10"/>
      <c r="D254" s="7" t="s">
        <v>6</v>
      </c>
      <c r="E254" s="7"/>
      <c r="F254" s="7" t="s">
        <v>7</v>
      </c>
      <c r="G254" s="7" t="s">
        <v>8</v>
      </c>
      <c r="H254" s="7" t="s">
        <v>9</v>
      </c>
      <c r="I254" s="7" t="s">
        <v>10</v>
      </c>
      <c r="J254" s="8" t="s">
        <v>10</v>
      </c>
      <c r="K254" s="4"/>
      <c r="L254" s="46" t="s">
        <v>28</v>
      </c>
      <c r="M254" s="149"/>
      <c r="N254" s="40"/>
    </row>
    <row r="255" spans="1:19" hidden="1" x14ac:dyDescent="0.3">
      <c r="A255" s="4" t="s">
        <v>11</v>
      </c>
      <c r="B255" s="52">
        <f>$B$245</f>
        <v>0</v>
      </c>
      <c r="C255" s="5"/>
      <c r="D255" s="53">
        <f>D245*$M$294*$M$255</f>
        <v>0</v>
      </c>
      <c r="E255" s="53"/>
      <c r="F255" s="53">
        <f>F245*$M$295*$M$256</f>
        <v>0</v>
      </c>
      <c r="G255" s="53">
        <f>G245*$M$296*$M$257</f>
        <v>0</v>
      </c>
      <c r="H255" s="53">
        <f>SUM(F255:G255)</f>
        <v>0</v>
      </c>
      <c r="I255" s="53">
        <f>(H255*12)+D255</f>
        <v>0</v>
      </c>
      <c r="J255" s="54">
        <f>H255*12</f>
        <v>0</v>
      </c>
      <c r="K255" s="4"/>
      <c r="L255" s="46" t="s">
        <v>29</v>
      </c>
      <c r="M255" s="149">
        <f>$M$23</f>
        <v>1.5</v>
      </c>
      <c r="N255" s="40"/>
    </row>
    <row r="256" spans="1:19" hidden="1" x14ac:dyDescent="0.3">
      <c r="A256" s="4" t="s">
        <v>13</v>
      </c>
      <c r="B256" s="52">
        <f>$B$246</f>
        <v>0</v>
      </c>
      <c r="C256" s="5"/>
      <c r="D256" s="53">
        <f>D246*$M$294*$M$255</f>
        <v>0</v>
      </c>
      <c r="E256" s="53"/>
      <c r="F256" s="53">
        <f>F246*$M$295*$M$256</f>
        <v>0</v>
      </c>
      <c r="G256" s="53">
        <f>G246*$M$296*$M$257</f>
        <v>0</v>
      </c>
      <c r="H256" s="53">
        <f>SUM(F256:G256)</f>
        <v>0</v>
      </c>
      <c r="I256" s="53">
        <f>(H256*4)+D256</f>
        <v>0</v>
      </c>
      <c r="J256" s="54">
        <f>H256*4</f>
        <v>0</v>
      </c>
      <c r="K256" s="4"/>
      <c r="L256" s="46" t="s">
        <v>7</v>
      </c>
      <c r="M256" s="149">
        <f>$M$24</f>
        <v>1.5</v>
      </c>
      <c r="N256" s="40"/>
    </row>
    <row r="257" spans="1:14" hidden="1" x14ac:dyDescent="0.3">
      <c r="A257" s="4" t="s">
        <v>57</v>
      </c>
      <c r="B257" s="52">
        <f>$B$247</f>
        <v>0</v>
      </c>
      <c r="C257" s="5"/>
      <c r="D257" s="53">
        <f>D247*$M$294*$M$255</f>
        <v>0</v>
      </c>
      <c r="E257" s="53"/>
      <c r="F257" s="53">
        <f>F247*$M$295*$M$256</f>
        <v>0</v>
      </c>
      <c r="G257" s="53">
        <f>G247*$M$296*$M$257</f>
        <v>0</v>
      </c>
      <c r="H257" s="53">
        <f>SUM(F257:G257)</f>
        <v>0</v>
      </c>
      <c r="I257" s="53">
        <f>(H257*2)+D257</f>
        <v>0</v>
      </c>
      <c r="J257" s="54">
        <f>H257*2</f>
        <v>0</v>
      </c>
      <c r="K257" s="4"/>
      <c r="L257" s="46" t="s">
        <v>30</v>
      </c>
      <c r="M257" s="149">
        <f>$M$25</f>
        <v>1.5</v>
      </c>
      <c r="N257" s="40"/>
    </row>
    <row r="258" spans="1:14" hidden="1" x14ac:dyDescent="0.3">
      <c r="A258" s="4" t="s">
        <v>15</v>
      </c>
      <c r="B258" s="52">
        <f>$B$248</f>
        <v>0</v>
      </c>
      <c r="C258" s="5"/>
      <c r="D258" s="53">
        <f>D248*$M$294*$M$255</f>
        <v>0</v>
      </c>
      <c r="E258" s="53"/>
      <c r="F258" s="53">
        <f>F248*$M$295*$M$256</f>
        <v>0</v>
      </c>
      <c r="G258" s="53">
        <f>G248*$M$296*$M$257</f>
        <v>0</v>
      </c>
      <c r="H258" s="53">
        <f>SUM(F258:G258)</f>
        <v>0</v>
      </c>
      <c r="I258" s="53">
        <f>(H258*1)+D258</f>
        <v>0</v>
      </c>
      <c r="J258" s="54">
        <f>H258*1</f>
        <v>0</v>
      </c>
      <c r="K258" s="4"/>
      <c r="L258" s="5"/>
      <c r="M258" s="149"/>
      <c r="N258" s="40"/>
    </row>
    <row r="259" spans="1:14" hidden="1" x14ac:dyDescent="0.3">
      <c r="A259" s="4"/>
      <c r="B259" s="5"/>
      <c r="C259" s="5"/>
      <c r="D259" s="53"/>
      <c r="E259" s="53"/>
      <c r="F259" s="53"/>
      <c r="G259" s="53"/>
      <c r="H259" s="53"/>
      <c r="I259" s="5"/>
      <c r="J259" s="40"/>
      <c r="K259" s="4"/>
      <c r="L259" s="5"/>
      <c r="M259" s="149"/>
      <c r="N259" s="40"/>
    </row>
    <row r="260" spans="1:14" hidden="1" x14ac:dyDescent="0.3">
      <c r="A260" s="4"/>
      <c r="B260" s="7">
        <f>SUM(B255:B259)</f>
        <v>0</v>
      </c>
      <c r="C260" s="10"/>
      <c r="D260" s="56">
        <f>SUM(D255:D259)</f>
        <v>0</v>
      </c>
      <c r="E260" s="57"/>
      <c r="F260" s="56">
        <f>SUM(F255:F259)</f>
        <v>0</v>
      </c>
      <c r="G260" s="56">
        <f>SUM(G255:G259)</f>
        <v>0</v>
      </c>
      <c r="H260" s="56">
        <f>SUM(H255:H259)</f>
        <v>0</v>
      </c>
      <c r="I260" s="56">
        <f>SUM(I255:I259)</f>
        <v>0</v>
      </c>
      <c r="J260" s="58">
        <f>SUM(J255:J259)</f>
        <v>0</v>
      </c>
      <c r="K260" s="4"/>
      <c r="L260" s="5"/>
      <c r="M260" s="149"/>
      <c r="N260" s="40"/>
    </row>
    <row r="261" spans="1:14" hidden="1" x14ac:dyDescent="0.3">
      <c r="A261" s="4"/>
      <c r="B261" s="5"/>
      <c r="C261" s="5"/>
      <c r="D261" s="5"/>
      <c r="E261" s="5"/>
      <c r="F261" s="5"/>
      <c r="G261" s="5"/>
      <c r="H261" s="5"/>
      <c r="I261" s="5"/>
      <c r="J261" s="40"/>
      <c r="K261" s="4"/>
      <c r="L261" s="5"/>
      <c r="M261" s="149"/>
      <c r="N261" s="40"/>
    </row>
    <row r="262" spans="1:14" hidden="1" x14ac:dyDescent="0.3">
      <c r="A262" s="4"/>
      <c r="B262" s="5"/>
      <c r="C262" s="5"/>
      <c r="D262" s="128" t="s">
        <v>31</v>
      </c>
      <c r="E262" s="128"/>
      <c r="F262" s="128"/>
      <c r="G262" s="128"/>
      <c r="H262" s="128"/>
      <c r="I262" s="128"/>
      <c r="J262" s="129"/>
      <c r="K262" s="4"/>
      <c r="L262" s="5"/>
      <c r="M262" s="149"/>
      <c r="N262" s="40"/>
    </row>
    <row r="263" spans="1:14" hidden="1" x14ac:dyDescent="0.3">
      <c r="A263" s="4"/>
      <c r="B263" s="5"/>
      <c r="C263" s="5"/>
      <c r="D263" s="6"/>
      <c r="E263" s="6"/>
      <c r="F263" s="6"/>
      <c r="G263" s="6"/>
      <c r="H263" s="7" t="s">
        <v>2</v>
      </c>
      <c r="I263" s="7" t="s">
        <v>3</v>
      </c>
      <c r="J263" s="8" t="s">
        <v>4</v>
      </c>
      <c r="K263" s="4"/>
      <c r="L263" s="5"/>
      <c r="M263" s="149"/>
      <c r="N263" s="40"/>
    </row>
    <row r="264" spans="1:14" hidden="1" x14ac:dyDescent="0.3">
      <c r="A264" s="9" t="s">
        <v>5</v>
      </c>
      <c r="B264" s="7" t="s">
        <v>21</v>
      </c>
      <c r="C264" s="10"/>
      <c r="D264" s="7" t="s">
        <v>6</v>
      </c>
      <c r="E264" s="7"/>
      <c r="F264" s="7" t="s">
        <v>7</v>
      </c>
      <c r="G264" s="7" t="s">
        <v>8</v>
      </c>
      <c r="H264" s="7" t="s">
        <v>9</v>
      </c>
      <c r="I264" s="7" t="s">
        <v>10</v>
      </c>
      <c r="J264" s="8" t="s">
        <v>10</v>
      </c>
      <c r="K264" s="4"/>
      <c r="L264" s="5"/>
      <c r="M264" s="149"/>
      <c r="N264" s="40"/>
    </row>
    <row r="265" spans="1:14" hidden="1" x14ac:dyDescent="0.3">
      <c r="A265" s="4" t="s">
        <v>11</v>
      </c>
      <c r="B265" s="52">
        <f>$B$245</f>
        <v>0</v>
      </c>
      <c r="C265" s="5"/>
      <c r="D265" s="53">
        <f>D245*$M$298</f>
        <v>0</v>
      </c>
      <c r="E265" s="53"/>
      <c r="F265" s="53">
        <f>F245*$M$299</f>
        <v>0</v>
      </c>
      <c r="G265" s="53">
        <f>G245*$M$300</f>
        <v>0</v>
      </c>
      <c r="H265" s="53">
        <f>SUM(F265:G265)</f>
        <v>0</v>
      </c>
      <c r="I265" s="53">
        <f>(H265*12)+D265</f>
        <v>0</v>
      </c>
      <c r="J265" s="54">
        <f>H265*12</f>
        <v>0</v>
      </c>
      <c r="K265" s="4"/>
      <c r="L265" s="5"/>
      <c r="M265" s="149"/>
      <c r="N265" s="40"/>
    </row>
    <row r="266" spans="1:14" hidden="1" x14ac:dyDescent="0.3">
      <c r="A266" s="4" t="s">
        <v>13</v>
      </c>
      <c r="B266" s="52">
        <f>$B$246</f>
        <v>0</v>
      </c>
      <c r="C266" s="5"/>
      <c r="D266" s="53">
        <f>D246*$M$298</f>
        <v>0</v>
      </c>
      <c r="E266" s="53"/>
      <c r="F266" s="53">
        <f>F246*$M$299</f>
        <v>0</v>
      </c>
      <c r="G266" s="53">
        <f>G246*$M$300</f>
        <v>0</v>
      </c>
      <c r="H266" s="53">
        <f>SUM(F266:G266)</f>
        <v>0</v>
      </c>
      <c r="I266" s="53">
        <f>(H266*4)+D266</f>
        <v>0</v>
      </c>
      <c r="J266" s="54">
        <f>H266*4</f>
        <v>0</v>
      </c>
      <c r="K266" s="4"/>
      <c r="L266" s="5"/>
      <c r="M266" s="149"/>
      <c r="N266" s="40"/>
    </row>
    <row r="267" spans="1:14" hidden="1" x14ac:dyDescent="0.3">
      <c r="A267" s="4" t="s">
        <v>57</v>
      </c>
      <c r="B267" s="52">
        <f>$B$247</f>
        <v>0</v>
      </c>
      <c r="C267" s="5"/>
      <c r="D267" s="53">
        <f>D247*$M$298</f>
        <v>0</v>
      </c>
      <c r="E267" s="53"/>
      <c r="F267" s="53">
        <f>F247*$M$299</f>
        <v>0</v>
      </c>
      <c r="G267" s="53">
        <f>G247*$M$300</f>
        <v>0</v>
      </c>
      <c r="H267" s="53">
        <f>SUM(F267:G267)</f>
        <v>0</v>
      </c>
      <c r="I267" s="53">
        <f>(H267*2)+D267</f>
        <v>0</v>
      </c>
      <c r="J267" s="54">
        <f>H267*2</f>
        <v>0</v>
      </c>
      <c r="K267" s="4"/>
      <c r="L267" s="5"/>
      <c r="M267" s="149"/>
      <c r="N267" s="40"/>
    </row>
    <row r="268" spans="1:14" hidden="1" x14ac:dyDescent="0.3">
      <c r="A268" s="4" t="s">
        <v>15</v>
      </c>
      <c r="B268" s="52">
        <f>$B$248</f>
        <v>0</v>
      </c>
      <c r="C268" s="5"/>
      <c r="D268" s="53">
        <f>D248*$M$298</f>
        <v>0</v>
      </c>
      <c r="E268" s="53"/>
      <c r="F268" s="53">
        <f>F248*$M$299</f>
        <v>0</v>
      </c>
      <c r="G268" s="53">
        <f>G248*$M$300</f>
        <v>0</v>
      </c>
      <c r="H268" s="53">
        <f>SUM(F268:G268)</f>
        <v>0</v>
      </c>
      <c r="I268" s="53">
        <f>(H268*1)+D268</f>
        <v>0</v>
      </c>
      <c r="J268" s="54">
        <f>H268*1</f>
        <v>0</v>
      </c>
      <c r="K268" s="4"/>
      <c r="L268" s="5"/>
      <c r="M268" s="149"/>
      <c r="N268" s="40"/>
    </row>
    <row r="269" spans="1:14" hidden="1" x14ac:dyDescent="0.3">
      <c r="A269" s="4"/>
      <c r="B269" s="5"/>
      <c r="C269" s="5"/>
      <c r="D269" s="53"/>
      <c r="E269" s="53"/>
      <c r="F269" s="53"/>
      <c r="G269" s="53"/>
      <c r="H269" s="53"/>
      <c r="I269" s="5"/>
      <c r="J269" s="40"/>
      <c r="K269" s="4"/>
      <c r="L269" s="5"/>
      <c r="M269" s="149"/>
      <c r="N269" s="40"/>
    </row>
    <row r="270" spans="1:14" hidden="1" x14ac:dyDescent="0.3">
      <c r="A270" s="4"/>
      <c r="B270" s="7">
        <f>SUM(B265:B269)</f>
        <v>0</v>
      </c>
      <c r="C270" s="10"/>
      <c r="D270" s="56">
        <f>SUM(D265:D269)</f>
        <v>0</v>
      </c>
      <c r="E270" s="57"/>
      <c r="F270" s="56">
        <f>SUM(F265:F269)</f>
        <v>0</v>
      </c>
      <c r="G270" s="56">
        <f>SUM(G265:G269)</f>
        <v>0</v>
      </c>
      <c r="H270" s="56">
        <f>SUM(H265:H269)</f>
        <v>0</v>
      </c>
      <c r="I270" s="56">
        <f>SUM(I265:I269)</f>
        <v>0</v>
      </c>
      <c r="J270" s="58">
        <f>SUM(J265:J269)</f>
        <v>0</v>
      </c>
      <c r="K270" s="4"/>
      <c r="L270" s="5"/>
      <c r="M270" s="149"/>
      <c r="N270" s="40"/>
    </row>
    <row r="271" spans="1:14" hidden="1" x14ac:dyDescent="0.3">
      <c r="A271" s="4"/>
      <c r="B271" s="5"/>
      <c r="C271" s="5"/>
      <c r="D271" s="5"/>
      <c r="E271" s="5"/>
      <c r="F271" s="5"/>
      <c r="G271" s="5"/>
      <c r="H271" s="5"/>
      <c r="I271" s="5"/>
      <c r="J271" s="40"/>
      <c r="K271" s="4"/>
      <c r="L271" s="5"/>
      <c r="M271" s="149"/>
      <c r="N271" s="40"/>
    </row>
    <row r="272" spans="1:14" hidden="1" x14ac:dyDescent="0.3">
      <c r="A272" s="4"/>
      <c r="B272" s="5"/>
      <c r="C272" s="5"/>
      <c r="D272" s="128" t="s">
        <v>32</v>
      </c>
      <c r="E272" s="128"/>
      <c r="F272" s="128"/>
      <c r="G272" s="128"/>
      <c r="H272" s="128"/>
      <c r="I272" s="128"/>
      <c r="J272" s="129"/>
      <c r="K272" s="4"/>
      <c r="L272" s="5"/>
      <c r="M272" s="149"/>
      <c r="N272" s="40"/>
    </row>
    <row r="273" spans="1:14" hidden="1" x14ac:dyDescent="0.3">
      <c r="A273" s="4"/>
      <c r="B273" s="5"/>
      <c r="C273" s="5"/>
      <c r="D273" s="6"/>
      <c r="E273" s="6"/>
      <c r="F273" s="6"/>
      <c r="G273" s="6"/>
      <c r="H273" s="7" t="s">
        <v>2</v>
      </c>
      <c r="I273" s="7" t="s">
        <v>3</v>
      </c>
      <c r="J273" s="8" t="s">
        <v>4</v>
      </c>
      <c r="K273" s="4"/>
      <c r="L273" s="5"/>
      <c r="M273" s="149"/>
      <c r="N273" s="40"/>
    </row>
    <row r="274" spans="1:14" hidden="1" x14ac:dyDescent="0.3">
      <c r="A274" s="9" t="s">
        <v>5</v>
      </c>
      <c r="B274" s="7" t="s">
        <v>21</v>
      </c>
      <c r="C274" s="10"/>
      <c r="D274" s="7" t="s">
        <v>6</v>
      </c>
      <c r="E274" s="7"/>
      <c r="F274" s="7" t="s">
        <v>7</v>
      </c>
      <c r="G274" s="7" t="s">
        <v>8</v>
      </c>
      <c r="H274" s="7" t="s">
        <v>9</v>
      </c>
      <c r="I274" s="7" t="s">
        <v>10</v>
      </c>
      <c r="J274" s="8" t="s">
        <v>10</v>
      </c>
      <c r="K274" s="4"/>
      <c r="L274" s="5"/>
      <c r="M274" s="149"/>
      <c r="N274" s="40"/>
    </row>
    <row r="275" spans="1:14" hidden="1" x14ac:dyDescent="0.3">
      <c r="A275" s="4" t="s">
        <v>11</v>
      </c>
      <c r="B275" s="52">
        <f>$B$245</f>
        <v>0</v>
      </c>
      <c r="C275" s="5"/>
      <c r="D275" s="53">
        <f>D245*$M$302</f>
        <v>0</v>
      </c>
      <c r="E275" s="53"/>
      <c r="F275" s="53">
        <f>F245*$M$303*$M$256</f>
        <v>0</v>
      </c>
      <c r="G275" s="53">
        <f>G245*$M$304</f>
        <v>0</v>
      </c>
      <c r="H275" s="53">
        <f>SUM(F275:G275)</f>
        <v>0</v>
      </c>
      <c r="I275" s="53">
        <f>(H275*12)+D275</f>
        <v>0</v>
      </c>
      <c r="J275" s="54">
        <f>H275*12</f>
        <v>0</v>
      </c>
      <c r="K275" s="4"/>
      <c r="L275" s="5"/>
      <c r="M275" s="149"/>
      <c r="N275" s="40"/>
    </row>
    <row r="276" spans="1:14" hidden="1" x14ac:dyDescent="0.3">
      <c r="A276" s="4" t="s">
        <v>13</v>
      </c>
      <c r="B276" s="52">
        <f>$B$246</f>
        <v>0</v>
      </c>
      <c r="C276" s="5"/>
      <c r="D276" s="53">
        <f>D246*$M$302</f>
        <v>0</v>
      </c>
      <c r="E276" s="53"/>
      <c r="F276" s="53">
        <f>F246*$M$303*$M$256</f>
        <v>0</v>
      </c>
      <c r="G276" s="53">
        <f>G246*$M$304</f>
        <v>0</v>
      </c>
      <c r="H276" s="53">
        <f>SUM(F276:G276)</f>
        <v>0</v>
      </c>
      <c r="I276" s="53">
        <f>(H276*4)+D276</f>
        <v>0</v>
      </c>
      <c r="J276" s="54">
        <f>H276*4</f>
        <v>0</v>
      </c>
      <c r="K276" s="4"/>
      <c r="L276" s="5"/>
      <c r="M276" s="149"/>
      <c r="N276" s="40"/>
    </row>
    <row r="277" spans="1:14" hidden="1" x14ac:dyDescent="0.3">
      <c r="A277" s="4" t="s">
        <v>57</v>
      </c>
      <c r="B277" s="52">
        <f>$B$247</f>
        <v>0</v>
      </c>
      <c r="C277" s="5"/>
      <c r="D277" s="53">
        <f>D247*$M$302</f>
        <v>0</v>
      </c>
      <c r="E277" s="53"/>
      <c r="F277" s="53">
        <f>F247*$M$303*$M$256</f>
        <v>0</v>
      </c>
      <c r="G277" s="53">
        <f>G247*$M$304</f>
        <v>0</v>
      </c>
      <c r="H277" s="53">
        <f>SUM(F277:G277)</f>
        <v>0</v>
      </c>
      <c r="I277" s="53">
        <f>(H277*2)+D277</f>
        <v>0</v>
      </c>
      <c r="J277" s="54">
        <f>H277*2</f>
        <v>0</v>
      </c>
      <c r="K277" s="4"/>
      <c r="L277" s="5"/>
      <c r="M277" s="149"/>
      <c r="N277" s="40"/>
    </row>
    <row r="278" spans="1:14" hidden="1" x14ac:dyDescent="0.3">
      <c r="A278" s="4" t="s">
        <v>15</v>
      </c>
      <c r="B278" s="52">
        <f>$B$248</f>
        <v>0</v>
      </c>
      <c r="C278" s="5"/>
      <c r="D278" s="53">
        <f>D248*$M$302</f>
        <v>0</v>
      </c>
      <c r="E278" s="53"/>
      <c r="F278" s="53">
        <f>F248*$M$303*$M$256</f>
        <v>0</v>
      </c>
      <c r="G278" s="53">
        <f>G248*$M$304</f>
        <v>0</v>
      </c>
      <c r="H278" s="53">
        <f>SUM(F278:G278)</f>
        <v>0</v>
      </c>
      <c r="I278" s="53">
        <f>(H278*1)+D278</f>
        <v>0</v>
      </c>
      <c r="J278" s="54">
        <f>H278*1</f>
        <v>0</v>
      </c>
      <c r="K278" s="4"/>
      <c r="L278" s="5"/>
      <c r="M278" s="149"/>
      <c r="N278" s="40"/>
    </row>
    <row r="279" spans="1:14" hidden="1" x14ac:dyDescent="0.3">
      <c r="A279" s="4"/>
      <c r="B279" s="5"/>
      <c r="C279" s="5"/>
      <c r="D279" s="53"/>
      <c r="E279" s="53"/>
      <c r="F279" s="53"/>
      <c r="G279" s="53"/>
      <c r="H279" s="53"/>
      <c r="I279" s="5"/>
      <c r="J279" s="40"/>
      <c r="K279" s="4"/>
      <c r="L279" s="5"/>
      <c r="M279" s="149"/>
      <c r="N279" s="40"/>
    </row>
    <row r="280" spans="1:14" hidden="1" x14ac:dyDescent="0.3">
      <c r="A280" s="4"/>
      <c r="B280" s="7">
        <f>SUM(B275:B279)</f>
        <v>0</v>
      </c>
      <c r="C280" s="10"/>
      <c r="D280" s="56">
        <f>SUM(D275:D279)</f>
        <v>0</v>
      </c>
      <c r="E280" s="57"/>
      <c r="F280" s="56">
        <f>SUM(F275:F279)</f>
        <v>0</v>
      </c>
      <c r="G280" s="56">
        <f>SUM(G275:G279)</f>
        <v>0</v>
      </c>
      <c r="H280" s="56">
        <f>SUM(H275:H279)</f>
        <v>0</v>
      </c>
      <c r="I280" s="56">
        <f>SUM(I275:I279)</f>
        <v>0</v>
      </c>
      <c r="J280" s="58">
        <f>SUM(J275:J279)</f>
        <v>0</v>
      </c>
      <c r="K280" s="4"/>
      <c r="L280" s="5"/>
      <c r="M280" s="149"/>
      <c r="N280" s="40"/>
    </row>
    <row r="281" spans="1:14" hidden="1" x14ac:dyDescent="0.3">
      <c r="A281" s="4"/>
      <c r="B281" s="5"/>
      <c r="C281" s="5"/>
      <c r="D281" s="5"/>
      <c r="E281" s="5"/>
      <c r="F281" s="5"/>
      <c r="G281" s="5"/>
      <c r="H281" s="5"/>
      <c r="I281" s="5"/>
      <c r="J281" s="40"/>
      <c r="K281" s="4"/>
      <c r="L281" s="5"/>
      <c r="M281" s="149"/>
      <c r="N281" s="40"/>
    </row>
    <row r="282" spans="1:14" hidden="1" x14ac:dyDescent="0.3">
      <c r="A282" s="4"/>
      <c r="B282" s="5"/>
      <c r="C282" s="5"/>
      <c r="D282" s="128" t="s">
        <v>32</v>
      </c>
      <c r="E282" s="128"/>
      <c r="F282" s="128"/>
      <c r="G282" s="128"/>
      <c r="H282" s="128"/>
      <c r="I282" s="128"/>
      <c r="J282" s="129"/>
      <c r="K282" s="4"/>
      <c r="L282" s="5"/>
      <c r="M282" s="149"/>
      <c r="N282" s="40"/>
    </row>
    <row r="283" spans="1:14" hidden="1" x14ac:dyDescent="0.3">
      <c r="A283" s="4"/>
      <c r="B283" s="5"/>
      <c r="C283" s="5"/>
      <c r="D283" s="6"/>
      <c r="E283" s="6"/>
      <c r="F283" s="6"/>
      <c r="G283" s="6"/>
      <c r="H283" s="7" t="s">
        <v>2</v>
      </c>
      <c r="I283" s="7" t="s">
        <v>3</v>
      </c>
      <c r="J283" s="8" t="s">
        <v>4</v>
      </c>
      <c r="K283" s="4"/>
      <c r="L283" s="5"/>
      <c r="M283" s="149"/>
      <c r="N283" s="40"/>
    </row>
    <row r="284" spans="1:14" hidden="1" x14ac:dyDescent="0.3">
      <c r="A284" s="9" t="s">
        <v>5</v>
      </c>
      <c r="B284" s="7" t="s">
        <v>21</v>
      </c>
      <c r="C284" s="10"/>
      <c r="D284" s="7" t="s">
        <v>6</v>
      </c>
      <c r="E284" s="7"/>
      <c r="F284" s="7" t="s">
        <v>7</v>
      </c>
      <c r="G284" s="7" t="s">
        <v>8</v>
      </c>
      <c r="H284" s="7" t="s">
        <v>9</v>
      </c>
      <c r="I284" s="7" t="s">
        <v>10</v>
      </c>
      <c r="J284" s="8" t="s">
        <v>10</v>
      </c>
      <c r="K284" s="4"/>
      <c r="L284" s="5"/>
      <c r="M284" s="149"/>
      <c r="N284" s="40"/>
    </row>
    <row r="285" spans="1:14" hidden="1" x14ac:dyDescent="0.3">
      <c r="A285" s="4" t="s">
        <v>11</v>
      </c>
      <c r="B285" s="52">
        <f>$B$245</f>
        <v>0</v>
      </c>
      <c r="C285" s="5"/>
      <c r="D285" s="53">
        <f>D245*$M$302</f>
        <v>0</v>
      </c>
      <c r="E285" s="53"/>
      <c r="F285" s="53"/>
      <c r="G285" s="53">
        <f>G245*$M$304</f>
        <v>0</v>
      </c>
      <c r="H285" s="53">
        <f>SUM(F285:G285)</f>
        <v>0</v>
      </c>
      <c r="I285" s="53">
        <f>(H285*12)+D285</f>
        <v>0</v>
      </c>
      <c r="J285" s="54">
        <f>H285*12</f>
        <v>0</v>
      </c>
      <c r="K285" s="4"/>
      <c r="L285" s="5"/>
      <c r="M285" s="155"/>
      <c r="N285" s="40"/>
    </row>
    <row r="286" spans="1:14" hidden="1" x14ac:dyDescent="0.3">
      <c r="A286" s="4" t="s">
        <v>13</v>
      </c>
      <c r="B286" s="52">
        <f>$B$246</f>
        <v>0</v>
      </c>
      <c r="C286" s="5"/>
      <c r="D286" s="53">
        <f>D246*$M$302</f>
        <v>0</v>
      </c>
      <c r="E286" s="53"/>
      <c r="F286" s="53"/>
      <c r="G286" s="53">
        <f>G246*$M$304</f>
        <v>0</v>
      </c>
      <c r="H286" s="53">
        <f>SUM(F286:G286)</f>
        <v>0</v>
      </c>
      <c r="I286" s="53">
        <f>(H286*4)+D286</f>
        <v>0</v>
      </c>
      <c r="J286" s="54">
        <f>H286*4</f>
        <v>0</v>
      </c>
      <c r="K286" s="4"/>
      <c r="L286" s="5"/>
      <c r="M286" s="155"/>
      <c r="N286" s="40"/>
    </row>
    <row r="287" spans="1:14" hidden="1" x14ac:dyDescent="0.3">
      <c r="A287" s="4" t="s">
        <v>57</v>
      </c>
      <c r="B287" s="52">
        <f>$B$247</f>
        <v>0</v>
      </c>
      <c r="C287" s="5"/>
      <c r="D287" s="53">
        <f>D247*$M$302</f>
        <v>0</v>
      </c>
      <c r="E287" s="53"/>
      <c r="F287" s="53"/>
      <c r="G287" s="53">
        <f>G247*$M$304</f>
        <v>0</v>
      </c>
      <c r="H287" s="53">
        <f>SUM(F287:G287)</f>
        <v>0</v>
      </c>
      <c r="I287" s="53">
        <f>(H287*2)+D287</f>
        <v>0</v>
      </c>
      <c r="J287" s="54">
        <f>H287*2</f>
        <v>0</v>
      </c>
      <c r="K287" s="4"/>
      <c r="L287" s="5"/>
      <c r="M287" s="155"/>
      <c r="N287" s="40"/>
    </row>
    <row r="288" spans="1:14" hidden="1" x14ac:dyDescent="0.3">
      <c r="A288" s="4" t="s">
        <v>15</v>
      </c>
      <c r="B288" s="52">
        <f>$B$248</f>
        <v>0</v>
      </c>
      <c r="C288" s="5"/>
      <c r="D288" s="53">
        <f>D248*$M$302</f>
        <v>0</v>
      </c>
      <c r="E288" s="53"/>
      <c r="F288" s="53"/>
      <c r="G288" s="53">
        <f>G248*$M$304</f>
        <v>0</v>
      </c>
      <c r="H288" s="53">
        <f>SUM(F288:G288)</f>
        <v>0</v>
      </c>
      <c r="I288" s="53">
        <f>(H288*1)+D288</f>
        <v>0</v>
      </c>
      <c r="J288" s="54">
        <f>H288*1</f>
        <v>0</v>
      </c>
      <c r="K288" s="4"/>
      <c r="L288" s="5"/>
      <c r="M288" s="149"/>
      <c r="N288" s="40"/>
    </row>
    <row r="289" spans="1:14" hidden="1" x14ac:dyDescent="0.3">
      <c r="A289" s="4"/>
      <c r="B289" s="5"/>
      <c r="C289" s="5"/>
      <c r="D289" s="53"/>
      <c r="E289" s="53"/>
      <c r="F289" s="53"/>
      <c r="G289" s="53"/>
      <c r="H289" s="53"/>
      <c r="I289" s="5"/>
      <c r="J289" s="40"/>
      <c r="K289" s="4"/>
      <c r="L289" s="5"/>
      <c r="M289" s="149"/>
      <c r="N289" s="40"/>
    </row>
    <row r="290" spans="1:14" hidden="1" x14ac:dyDescent="0.3">
      <c r="A290" s="4"/>
      <c r="B290" s="7">
        <f>SUM(B285:B289)</f>
        <v>0</v>
      </c>
      <c r="C290" s="10"/>
      <c r="D290" s="56">
        <f>SUM(D285:D289)</f>
        <v>0</v>
      </c>
      <c r="E290" s="57"/>
      <c r="F290" s="56">
        <f>SUM(F285:F289)</f>
        <v>0</v>
      </c>
      <c r="G290" s="56">
        <f>SUM(G285:G289)</f>
        <v>0</v>
      </c>
      <c r="H290" s="56">
        <f>SUM(H285:H289)</f>
        <v>0</v>
      </c>
      <c r="I290" s="56">
        <f>SUM(I285:I289)</f>
        <v>0</v>
      </c>
      <c r="J290" s="58">
        <f>SUM(J285:J289)</f>
        <v>0</v>
      </c>
      <c r="K290" s="4"/>
      <c r="L290" s="5"/>
      <c r="M290" s="149"/>
      <c r="N290" s="40"/>
    </row>
    <row r="291" spans="1:14" hidden="1" x14ac:dyDescent="0.3">
      <c r="A291" s="4"/>
      <c r="B291" s="5"/>
      <c r="C291" s="5"/>
      <c r="D291" s="5"/>
      <c r="E291" s="5"/>
      <c r="F291" s="5"/>
      <c r="G291" s="5"/>
      <c r="H291" s="5"/>
      <c r="I291" s="5"/>
      <c r="J291" s="40"/>
      <c r="K291" s="4"/>
      <c r="L291" s="5"/>
      <c r="M291" s="149"/>
      <c r="N291" s="40"/>
    </row>
    <row r="292" spans="1:14" x14ac:dyDescent="0.3">
      <c r="A292" s="4" t="s">
        <v>16</v>
      </c>
      <c r="B292" s="5"/>
      <c r="C292" s="5"/>
      <c r="D292" s="5"/>
      <c r="E292" s="5"/>
      <c r="F292" s="5"/>
      <c r="G292" s="5"/>
      <c r="H292" s="5"/>
      <c r="I292" s="5"/>
      <c r="J292" s="40"/>
      <c r="K292" s="4"/>
      <c r="L292" s="5"/>
      <c r="M292" s="149"/>
      <c r="N292" s="40"/>
    </row>
    <row r="293" spans="1:14" x14ac:dyDescent="0.3">
      <c r="A293" s="4"/>
      <c r="B293" s="5"/>
      <c r="C293" s="5"/>
      <c r="D293" s="5"/>
      <c r="E293" s="5"/>
      <c r="F293" s="59" t="s">
        <v>33</v>
      </c>
      <c r="G293" s="5"/>
      <c r="H293" s="5"/>
      <c r="I293" s="5"/>
      <c r="J293" s="40"/>
      <c r="K293" s="4"/>
      <c r="L293" s="5"/>
      <c r="M293" s="149"/>
      <c r="N293" s="40"/>
    </row>
    <row r="294" spans="1:14" x14ac:dyDescent="0.3">
      <c r="A294" s="60" t="s">
        <v>80</v>
      </c>
      <c r="B294" s="43">
        <v>0</v>
      </c>
      <c r="C294" s="5"/>
      <c r="D294" s="148">
        <v>48000</v>
      </c>
      <c r="E294" s="149"/>
      <c r="F294" s="143">
        <v>48000</v>
      </c>
      <c r="G294" s="149"/>
      <c r="H294" s="149"/>
      <c r="I294" s="144">
        <f>B294*D294</f>
        <v>0</v>
      </c>
      <c r="J294" s="145"/>
      <c r="K294" s="4"/>
      <c r="L294" s="5" t="s">
        <v>35</v>
      </c>
      <c r="M294" s="150"/>
      <c r="N294" s="40"/>
    </row>
    <row r="295" spans="1:14" x14ac:dyDescent="0.3">
      <c r="A295" s="60" t="s">
        <v>36</v>
      </c>
      <c r="B295" s="43">
        <v>0</v>
      </c>
      <c r="C295" s="5"/>
      <c r="D295" s="148">
        <v>5000</v>
      </c>
      <c r="E295" s="149"/>
      <c r="F295" s="143">
        <v>5000</v>
      </c>
      <c r="G295" s="149"/>
      <c r="H295" s="149"/>
      <c r="I295" s="144">
        <f>B295*D295</f>
        <v>0</v>
      </c>
      <c r="J295" s="145"/>
      <c r="K295" s="4"/>
      <c r="L295" s="5" t="s">
        <v>37</v>
      </c>
      <c r="M295" s="150"/>
      <c r="N295" s="40"/>
    </row>
    <row r="296" spans="1:14" x14ac:dyDescent="0.3">
      <c r="A296" s="60" t="s">
        <v>40</v>
      </c>
      <c r="B296" s="43">
        <v>0</v>
      </c>
      <c r="C296" s="5"/>
      <c r="D296" s="148">
        <v>1200</v>
      </c>
      <c r="E296" s="149"/>
      <c r="F296" s="143">
        <v>1200</v>
      </c>
      <c r="G296" s="149"/>
      <c r="H296" s="149"/>
      <c r="I296" s="144">
        <f>B296*D296</f>
        <v>0</v>
      </c>
      <c r="J296" s="145">
        <f>I296</f>
        <v>0</v>
      </c>
      <c r="K296" s="4"/>
      <c r="L296" s="46" t="s">
        <v>81</v>
      </c>
      <c r="M296" s="150"/>
      <c r="N296" s="40"/>
    </row>
    <row r="297" spans="1:14" x14ac:dyDescent="0.3">
      <c r="A297" s="60" t="s">
        <v>62</v>
      </c>
      <c r="B297" s="43">
        <v>0</v>
      </c>
      <c r="C297" s="5"/>
      <c r="D297" s="148">
        <v>2000</v>
      </c>
      <c r="E297" s="149"/>
      <c r="F297" s="143">
        <v>2000</v>
      </c>
      <c r="G297" s="149"/>
      <c r="H297" s="149"/>
      <c r="I297" s="144">
        <f>B297*D297</f>
        <v>0</v>
      </c>
      <c r="J297" s="145">
        <f>I297</f>
        <v>0</v>
      </c>
      <c r="K297" s="4"/>
      <c r="L297" s="5"/>
      <c r="M297" s="149"/>
      <c r="N297" s="40"/>
    </row>
    <row r="298" spans="1:14" x14ac:dyDescent="0.3">
      <c r="A298" s="60" t="s">
        <v>42</v>
      </c>
      <c r="B298" s="43">
        <v>0</v>
      </c>
      <c r="C298" s="5"/>
      <c r="D298" s="148">
        <v>2000</v>
      </c>
      <c r="E298" s="149"/>
      <c r="F298" s="143">
        <v>2000</v>
      </c>
      <c r="G298" s="149"/>
      <c r="H298" s="149"/>
      <c r="I298" s="144">
        <f>B298*D298</f>
        <v>0</v>
      </c>
      <c r="J298" s="145">
        <f>I298</f>
        <v>0</v>
      </c>
      <c r="K298" s="4"/>
      <c r="L298" s="81" t="s">
        <v>94</v>
      </c>
      <c r="M298" s="151">
        <v>175</v>
      </c>
      <c r="N298" s="40"/>
    </row>
    <row r="299" spans="1:14" x14ac:dyDescent="0.3">
      <c r="A299" s="4"/>
      <c r="B299" s="52"/>
      <c r="C299" s="5"/>
      <c r="D299" s="157"/>
      <c r="E299" s="149"/>
      <c r="F299" s="143"/>
      <c r="G299" s="149"/>
      <c r="H299" s="149"/>
      <c r="I299" s="144"/>
      <c r="J299" s="145"/>
      <c r="K299" s="4"/>
      <c r="L299" s="81" t="s">
        <v>93</v>
      </c>
      <c r="M299" s="151">
        <v>175</v>
      </c>
      <c r="N299" s="40"/>
    </row>
    <row r="300" spans="1:14" x14ac:dyDescent="0.3">
      <c r="A300" s="4"/>
      <c r="B300" s="52"/>
      <c r="C300" s="5"/>
      <c r="D300" s="157"/>
      <c r="E300" s="149"/>
      <c r="F300" s="149"/>
      <c r="G300" s="149"/>
      <c r="H300" s="149"/>
      <c r="I300" s="132">
        <f>SUM(I294:I299)</f>
        <v>0</v>
      </c>
      <c r="J300" s="133">
        <f>SUM(J294:J299)</f>
        <v>0</v>
      </c>
      <c r="K300" s="4"/>
      <c r="L300" s="81" t="s">
        <v>43</v>
      </c>
      <c r="M300" s="151">
        <v>175</v>
      </c>
      <c r="N300" s="40"/>
    </row>
    <row r="301" spans="1:14" x14ac:dyDescent="0.3">
      <c r="A301" s="4"/>
      <c r="B301" s="5"/>
      <c r="C301" s="5"/>
      <c r="D301" s="149"/>
      <c r="E301" s="149"/>
      <c r="F301" s="149"/>
      <c r="G301" s="149"/>
      <c r="H301" s="149"/>
      <c r="I301" s="144"/>
      <c r="J301" s="145"/>
      <c r="K301" s="4"/>
      <c r="L301" s="77"/>
      <c r="M301" s="156"/>
      <c r="N301" s="40"/>
    </row>
    <row r="302" spans="1:14" x14ac:dyDescent="0.3">
      <c r="A302" s="4" t="s">
        <v>45</v>
      </c>
      <c r="B302" s="64"/>
      <c r="C302" s="5"/>
      <c r="D302" s="148">
        <v>750</v>
      </c>
      <c r="E302" s="149"/>
      <c r="F302" s="143">
        <v>750</v>
      </c>
      <c r="G302" s="149"/>
      <c r="H302" s="149"/>
      <c r="I302" s="144">
        <f>B302*D302</f>
        <v>0</v>
      </c>
      <c r="J302" s="145"/>
      <c r="K302" s="4"/>
      <c r="L302" s="77" t="s">
        <v>44</v>
      </c>
      <c r="M302" s="153">
        <f>M298</f>
        <v>175</v>
      </c>
      <c r="N302" s="40"/>
    </row>
    <row r="303" spans="1:14" x14ac:dyDescent="0.3">
      <c r="A303" s="4"/>
      <c r="B303" s="5"/>
      <c r="C303" s="5"/>
      <c r="D303" s="5"/>
      <c r="E303" s="5"/>
      <c r="F303" s="5"/>
      <c r="G303" s="5"/>
      <c r="H303" s="5"/>
      <c r="I303" s="25"/>
      <c r="J303" s="26"/>
      <c r="K303" s="4"/>
      <c r="L303" s="77" t="s">
        <v>37</v>
      </c>
      <c r="M303" s="153">
        <f>M295</f>
        <v>0</v>
      </c>
      <c r="N303" s="40"/>
    </row>
    <row r="304" spans="1:14" x14ac:dyDescent="0.3">
      <c r="A304" s="4"/>
      <c r="B304" s="5"/>
      <c r="C304" s="5"/>
      <c r="D304" s="5"/>
      <c r="E304" s="5"/>
      <c r="F304" s="5"/>
      <c r="G304" s="5"/>
      <c r="H304" s="5"/>
      <c r="I304" s="25"/>
      <c r="J304" s="26"/>
      <c r="K304" s="4"/>
      <c r="L304" s="77" t="s">
        <v>46</v>
      </c>
      <c r="M304" s="153">
        <f>M300</f>
        <v>175</v>
      </c>
      <c r="N304" s="40"/>
    </row>
    <row r="305" spans="1:19" x14ac:dyDescent="0.3">
      <c r="A305" s="4"/>
      <c r="B305" s="5"/>
      <c r="C305" s="5"/>
      <c r="D305" s="5"/>
      <c r="E305" s="5"/>
      <c r="F305" s="5"/>
      <c r="G305" s="5"/>
      <c r="H305" s="65" t="s">
        <v>47</v>
      </c>
      <c r="I305" s="132">
        <f>IF(B250=0,0,I260+I300+I302)</f>
        <v>0</v>
      </c>
      <c r="J305" s="132">
        <f>IF(B250=0,0,J260+J300)</f>
        <v>0</v>
      </c>
      <c r="K305" s="103">
        <v>1</v>
      </c>
      <c r="L305" s="66" t="str">
        <f>IF(AND(K309=1, M295=0),"Input In-House rates above","")</f>
        <v/>
      </c>
      <c r="M305" s="5"/>
      <c r="N305" s="40"/>
    </row>
    <row r="306" spans="1:19" x14ac:dyDescent="0.3">
      <c r="A306" s="4"/>
      <c r="B306" s="5"/>
      <c r="C306" s="5"/>
      <c r="D306" s="5"/>
      <c r="E306" s="5"/>
      <c r="F306" s="5"/>
      <c r="G306" s="5"/>
      <c r="H306" s="65" t="s">
        <v>48</v>
      </c>
      <c r="I306" s="132">
        <f>IF(B250=0,0,I270+I302)</f>
        <v>0</v>
      </c>
      <c r="J306" s="132">
        <f>IF(B250=0,0,J270)</f>
        <v>0</v>
      </c>
      <c r="K306" s="103">
        <v>2</v>
      </c>
      <c r="L306" s="5"/>
      <c r="M306" s="5"/>
      <c r="N306" s="40"/>
    </row>
    <row r="307" spans="1:19" x14ac:dyDescent="0.3">
      <c r="A307" s="4"/>
      <c r="B307" s="5"/>
      <c r="C307" s="5"/>
      <c r="D307" s="5"/>
      <c r="E307" s="5"/>
      <c r="F307" s="5"/>
      <c r="G307" s="5"/>
      <c r="H307" s="65" t="s">
        <v>49</v>
      </c>
      <c r="I307" s="132">
        <f>IF(B250=0,0,I308+I309)</f>
        <v>0</v>
      </c>
      <c r="J307" s="132">
        <f>IF(B250=0,0,J308+J309)</f>
        <v>0</v>
      </c>
      <c r="K307" s="103">
        <v>3</v>
      </c>
      <c r="L307" s="67" t="str">
        <f>IF(AND(K309=3, M295=0),"Input In-House rates above","")</f>
        <v/>
      </c>
      <c r="M307" s="5"/>
      <c r="N307" s="40"/>
    </row>
    <row r="308" spans="1:19" x14ac:dyDescent="0.3">
      <c r="A308" s="4"/>
      <c r="B308" s="5"/>
      <c r="C308" s="5"/>
      <c r="D308" s="5"/>
      <c r="E308" s="5"/>
      <c r="F308" s="5"/>
      <c r="G308" s="5"/>
      <c r="H308" s="68" t="s">
        <v>50</v>
      </c>
      <c r="I308" s="146">
        <f>IF(B250=0,0,I290+I302)</f>
        <v>0</v>
      </c>
      <c r="J308" s="146">
        <f>IF(B250=0,0,J290)</f>
        <v>0</v>
      </c>
      <c r="K308" s="101"/>
      <c r="L308" s="5"/>
      <c r="M308" s="5"/>
      <c r="N308" s="40"/>
    </row>
    <row r="309" spans="1:19" ht="15" thickBot="1" x14ac:dyDescent="0.35">
      <c r="A309" s="31"/>
      <c r="B309" s="32"/>
      <c r="C309" s="32"/>
      <c r="D309" s="32"/>
      <c r="E309" s="32"/>
      <c r="F309" s="32"/>
      <c r="G309" s="32"/>
      <c r="H309" s="69" t="s">
        <v>51</v>
      </c>
      <c r="I309" s="147">
        <f>IF(B250=0,0,(I280-I290)+I294+I296+I297)</f>
        <v>0</v>
      </c>
      <c r="J309" s="147">
        <f>IF(B250=0,0,(J280-J290)+J296+J297)</f>
        <v>0</v>
      </c>
      <c r="K309" s="109"/>
      <c r="L309" s="102" t="s">
        <v>111</v>
      </c>
      <c r="M309" s="91" t="s">
        <v>52</v>
      </c>
      <c r="N309" s="92"/>
      <c r="R309" s="105">
        <f>IF(K309=1,I305,IF(K309=2,I306,IF(K309=3,I307,0)))</f>
        <v>0</v>
      </c>
      <c r="S309" s="105">
        <f>IF(K309=1,J305,IF(K309=2,J306,IF(K309=3,J307,0)))</f>
        <v>0</v>
      </c>
    </row>
    <row r="310" spans="1:19" x14ac:dyDescent="0.3">
      <c r="R310" s="105">
        <f>IF(K309=1,I305,IF(K309=2,0,IF(K309=3,I309,0)))</f>
        <v>0</v>
      </c>
      <c r="S310" s="105">
        <f>IF(K309=1,J305,IF(K309=2,0,IF(K309=3,J309,0)))</f>
        <v>0</v>
      </c>
    </row>
    <row r="311" spans="1:19" ht="15" thickBot="1" x14ac:dyDescent="0.35">
      <c r="R311" s="105">
        <f>IF(K309=1,0,IF(K309=2,I306,IF(K309=3,I308,0)))</f>
        <v>0</v>
      </c>
      <c r="S311" s="105">
        <f>IF(K309=1,0,IF(K309=2,J306,IF(K309=3,J308,0)))</f>
        <v>0</v>
      </c>
    </row>
    <row r="312" spans="1:19" x14ac:dyDescent="0.3">
      <c r="A312" s="118" t="s">
        <v>82</v>
      </c>
      <c r="B312" s="119"/>
      <c r="C312" s="3"/>
      <c r="D312" s="120" t="s">
        <v>1</v>
      </c>
      <c r="E312" s="120"/>
      <c r="F312" s="120"/>
      <c r="G312" s="120"/>
      <c r="H312" s="120"/>
      <c r="I312" s="120"/>
      <c r="J312" s="121"/>
      <c r="K312" s="37"/>
      <c r="L312" s="3"/>
      <c r="M312" s="3"/>
      <c r="N312" s="38"/>
    </row>
    <row r="313" spans="1:19" x14ac:dyDescent="0.3">
      <c r="A313" s="4"/>
      <c r="B313" s="5"/>
      <c r="C313" s="5"/>
      <c r="D313" s="6"/>
      <c r="E313" s="6"/>
      <c r="F313" s="6"/>
      <c r="G313" s="6"/>
      <c r="H313" s="7" t="s">
        <v>2</v>
      </c>
      <c r="I313" s="7" t="s">
        <v>3</v>
      </c>
      <c r="J313" s="8" t="s">
        <v>4</v>
      </c>
      <c r="K313" s="4"/>
      <c r="L313" s="10" t="s">
        <v>20</v>
      </c>
      <c r="M313" s="5"/>
      <c r="N313" s="40"/>
    </row>
    <row r="314" spans="1:19" x14ac:dyDescent="0.3">
      <c r="A314" s="9" t="s">
        <v>5</v>
      </c>
      <c r="B314" s="7" t="s">
        <v>83</v>
      </c>
      <c r="C314" s="10"/>
      <c r="D314" s="7" t="s">
        <v>6</v>
      </c>
      <c r="E314" s="7"/>
      <c r="F314" s="7" t="s">
        <v>7</v>
      </c>
      <c r="G314" s="7" t="s">
        <v>8</v>
      </c>
      <c r="H314" s="7" t="s">
        <v>9</v>
      </c>
      <c r="I314" s="7" t="s">
        <v>10</v>
      </c>
      <c r="J314" s="8" t="s">
        <v>10</v>
      </c>
      <c r="K314" s="4"/>
      <c r="L314" s="42" t="s">
        <v>84</v>
      </c>
      <c r="M314" s="43">
        <v>5</v>
      </c>
      <c r="N314" s="40" t="s">
        <v>23</v>
      </c>
    </row>
    <row r="315" spans="1:19" x14ac:dyDescent="0.3">
      <c r="A315" s="4" t="s">
        <v>11</v>
      </c>
      <c r="B315" s="43"/>
      <c r="C315" s="5"/>
      <c r="D315" s="44">
        <f>(B315*$M$315)/60</f>
        <v>0</v>
      </c>
      <c r="E315" s="44"/>
      <c r="F315" s="44">
        <f>((B315)*$M$316)/60</f>
        <v>0</v>
      </c>
      <c r="G315" s="44">
        <f>((B315)*$M$316)/60</f>
        <v>0</v>
      </c>
      <c r="H315" s="44">
        <f>SUM(F315:G315)</f>
        <v>0</v>
      </c>
      <c r="I315" s="44">
        <f>(H315*12)+D315</f>
        <v>0</v>
      </c>
      <c r="J315" s="45">
        <f>H315*12</f>
        <v>0</v>
      </c>
      <c r="K315" s="4"/>
      <c r="L315" s="46" t="s">
        <v>85</v>
      </c>
      <c r="M315" s="43">
        <v>5</v>
      </c>
      <c r="N315" s="40" t="s">
        <v>23</v>
      </c>
    </row>
    <row r="316" spans="1:19" x14ac:dyDescent="0.3">
      <c r="A316" s="4" t="s">
        <v>12</v>
      </c>
      <c r="B316" s="43"/>
      <c r="C316" s="5"/>
      <c r="D316" s="44">
        <f>(B316*$M$315)/60</f>
        <v>0</v>
      </c>
      <c r="E316" s="44"/>
      <c r="F316" s="44">
        <f>((B316)*$M$316)/60</f>
        <v>0</v>
      </c>
      <c r="G316" s="44">
        <f>((B316)*$M$316)/60</f>
        <v>0</v>
      </c>
      <c r="H316" s="44">
        <f>SUM(F316:G316)</f>
        <v>0</v>
      </c>
      <c r="I316" s="44">
        <f>(H316*6)+D316</f>
        <v>0</v>
      </c>
      <c r="J316" s="45">
        <f>H316*6</f>
        <v>0</v>
      </c>
      <c r="K316" s="4"/>
      <c r="L316" s="46" t="s">
        <v>96</v>
      </c>
      <c r="M316" s="43">
        <v>2</v>
      </c>
      <c r="N316" s="40" t="s">
        <v>23</v>
      </c>
    </row>
    <row r="317" spans="1:19" x14ac:dyDescent="0.3">
      <c r="A317" s="4" t="s">
        <v>13</v>
      </c>
      <c r="B317" s="43"/>
      <c r="C317" s="5"/>
      <c r="D317" s="44">
        <f>(B317*$M$315)/60</f>
        <v>0</v>
      </c>
      <c r="E317" s="44"/>
      <c r="F317" s="44">
        <f>((B317)*$M$316)/60</f>
        <v>0</v>
      </c>
      <c r="G317" s="44">
        <f>((B317)*$M$316)/60</f>
        <v>0</v>
      </c>
      <c r="H317" s="44">
        <f>SUM(F317:G317)</f>
        <v>0</v>
      </c>
      <c r="I317" s="44">
        <f>(H317*4)+D317</f>
        <v>0</v>
      </c>
      <c r="J317" s="45">
        <f>H317*4</f>
        <v>0</v>
      </c>
      <c r="K317" s="4"/>
      <c r="L317" s="5"/>
      <c r="M317" s="12"/>
      <c r="N317" s="40"/>
    </row>
    <row r="318" spans="1:19" x14ac:dyDescent="0.3">
      <c r="A318" s="4" t="s">
        <v>15</v>
      </c>
      <c r="B318" s="47"/>
      <c r="C318" s="5"/>
      <c r="D318" s="44">
        <f>(B318*$M$315)/60</f>
        <v>0</v>
      </c>
      <c r="E318" s="44"/>
      <c r="F318" s="44">
        <f>((B318)*$M$316)/60</f>
        <v>0</v>
      </c>
      <c r="G318" s="44">
        <f>((B318)*$M$316)/60</f>
        <v>0</v>
      </c>
      <c r="H318" s="44">
        <f>SUM(F318:G318)</f>
        <v>0</v>
      </c>
      <c r="I318" s="44">
        <f>(H318*1)+D318</f>
        <v>0</v>
      </c>
      <c r="J318" s="45">
        <f>H318*1</f>
        <v>0</v>
      </c>
      <c r="K318" s="4"/>
      <c r="L318" s="5"/>
      <c r="M318" s="149"/>
      <c r="N318" s="40"/>
    </row>
    <row r="319" spans="1:19" x14ac:dyDescent="0.3">
      <c r="A319" s="4"/>
      <c r="B319" s="5"/>
      <c r="C319" s="5"/>
      <c r="D319" s="44"/>
      <c r="E319" s="44"/>
      <c r="F319" s="44"/>
      <c r="G319" s="44"/>
      <c r="H319" s="44"/>
      <c r="I319" s="44"/>
      <c r="J319" s="48"/>
      <c r="K319" s="4"/>
      <c r="L319" s="5"/>
      <c r="M319" s="149"/>
      <c r="N319" s="40"/>
    </row>
    <row r="320" spans="1:19" x14ac:dyDescent="0.3">
      <c r="A320" s="4"/>
      <c r="B320" s="7">
        <f>SUM(B315:B319)</f>
        <v>0</v>
      </c>
      <c r="C320" s="10"/>
      <c r="D320" s="18">
        <f>SUM(D315:D319)</f>
        <v>0</v>
      </c>
      <c r="E320" s="19"/>
      <c r="F320" s="18">
        <f>SUM(F315:F319)</f>
        <v>0</v>
      </c>
      <c r="G320" s="18">
        <f>SUM(G315:G319)</f>
        <v>0</v>
      </c>
      <c r="H320" s="18">
        <f>SUM(H315:H319)</f>
        <v>0</v>
      </c>
      <c r="I320" s="18">
        <f>SUM(I315:I319)</f>
        <v>0</v>
      </c>
      <c r="J320" s="20">
        <f>SUM(J315:J319)</f>
        <v>0</v>
      </c>
      <c r="K320" s="4"/>
      <c r="L320" s="5"/>
      <c r="M320" s="149"/>
      <c r="N320" s="40"/>
    </row>
    <row r="321" spans="1:14" x14ac:dyDescent="0.3">
      <c r="A321" s="4"/>
      <c r="B321" s="7"/>
      <c r="C321" s="10"/>
      <c r="D321" s="49"/>
      <c r="E321" s="50"/>
      <c r="F321" s="49"/>
      <c r="G321" s="49"/>
      <c r="H321" s="49"/>
      <c r="I321" s="49"/>
      <c r="J321" s="51"/>
      <c r="K321" s="4"/>
      <c r="L321" s="5"/>
      <c r="M321" s="149"/>
      <c r="N321" s="40"/>
    </row>
    <row r="322" spans="1:14" hidden="1" x14ac:dyDescent="0.3">
      <c r="A322" s="4"/>
      <c r="B322" s="5"/>
      <c r="C322" s="5"/>
      <c r="D322" s="128" t="s">
        <v>27</v>
      </c>
      <c r="E322" s="128"/>
      <c r="F322" s="128"/>
      <c r="G322" s="128"/>
      <c r="H322" s="128"/>
      <c r="I322" s="128"/>
      <c r="J322" s="129"/>
      <c r="K322" s="4"/>
      <c r="L322" s="5"/>
      <c r="M322" s="149"/>
      <c r="N322" s="40"/>
    </row>
    <row r="323" spans="1:14" hidden="1" x14ac:dyDescent="0.3">
      <c r="A323" s="4"/>
      <c r="B323" s="5"/>
      <c r="C323" s="5"/>
      <c r="D323" s="6"/>
      <c r="E323" s="6"/>
      <c r="F323" s="6"/>
      <c r="G323" s="6"/>
      <c r="H323" s="7" t="s">
        <v>2</v>
      </c>
      <c r="I323" s="7" t="s">
        <v>3</v>
      </c>
      <c r="J323" s="8" t="s">
        <v>4</v>
      </c>
      <c r="K323" s="4"/>
      <c r="L323" s="5"/>
      <c r="M323" s="149"/>
      <c r="N323" s="40"/>
    </row>
    <row r="324" spans="1:14" hidden="1" x14ac:dyDescent="0.3">
      <c r="A324" s="9" t="s">
        <v>5</v>
      </c>
      <c r="B324" s="7" t="s">
        <v>21</v>
      </c>
      <c r="C324" s="10"/>
      <c r="D324" s="7" t="s">
        <v>6</v>
      </c>
      <c r="E324" s="7"/>
      <c r="F324" s="7" t="s">
        <v>7</v>
      </c>
      <c r="G324" s="7" t="s">
        <v>8</v>
      </c>
      <c r="H324" s="7" t="s">
        <v>9</v>
      </c>
      <c r="I324" s="7" t="s">
        <v>10</v>
      </c>
      <c r="J324" s="8" t="s">
        <v>10</v>
      </c>
      <c r="K324" s="4"/>
      <c r="L324" s="46" t="s">
        <v>28</v>
      </c>
      <c r="M324" s="149"/>
      <c r="N324" s="40"/>
    </row>
    <row r="325" spans="1:14" hidden="1" x14ac:dyDescent="0.3">
      <c r="A325" s="4" t="s">
        <v>11</v>
      </c>
      <c r="B325" s="52">
        <f>$B$315</f>
        <v>0</v>
      </c>
      <c r="C325" s="5"/>
      <c r="D325" s="53">
        <f>D315*$M$366*$M$325</f>
        <v>0</v>
      </c>
      <c r="E325" s="53"/>
      <c r="F325" s="53">
        <f>F315*$M$367*$M$326</f>
        <v>0</v>
      </c>
      <c r="G325" s="53">
        <f>G315*$M$368*$M$327</f>
        <v>0</v>
      </c>
      <c r="H325" s="53">
        <f>SUM(F325:G325)</f>
        <v>0</v>
      </c>
      <c r="I325" s="53">
        <f>(H325*26)+D325</f>
        <v>0</v>
      </c>
      <c r="J325" s="54">
        <f>H325*26</f>
        <v>0</v>
      </c>
      <c r="K325" s="4"/>
      <c r="L325" s="46" t="s">
        <v>29</v>
      </c>
      <c r="M325" s="149">
        <f>$M$23</f>
        <v>1.5</v>
      </c>
      <c r="N325" s="40"/>
    </row>
    <row r="326" spans="1:14" hidden="1" x14ac:dyDescent="0.3">
      <c r="A326" s="4" t="s">
        <v>12</v>
      </c>
      <c r="B326" s="52">
        <f>$B$316</f>
        <v>0</v>
      </c>
      <c r="C326" s="5"/>
      <c r="D326" s="53">
        <f>D316*$M$366*$M$325</f>
        <v>0</v>
      </c>
      <c r="E326" s="53"/>
      <c r="F326" s="53">
        <f>F316*$M$367*$M$326</f>
        <v>0</v>
      </c>
      <c r="G326" s="53">
        <f>G316*$M$368*$M$327</f>
        <v>0</v>
      </c>
      <c r="H326" s="53">
        <f>SUM(F326:G326)</f>
        <v>0</v>
      </c>
      <c r="I326" s="53">
        <f>(H326*12)+D326</f>
        <v>0</v>
      </c>
      <c r="J326" s="54">
        <f>H326*12</f>
        <v>0</v>
      </c>
      <c r="K326" s="4"/>
      <c r="L326" s="46" t="s">
        <v>7</v>
      </c>
      <c r="M326" s="149">
        <f>$M$24</f>
        <v>1.5</v>
      </c>
      <c r="N326" s="40"/>
    </row>
    <row r="327" spans="1:14" hidden="1" x14ac:dyDescent="0.3">
      <c r="A327" s="4" t="s">
        <v>13</v>
      </c>
      <c r="B327" s="52">
        <f>$B$317</f>
        <v>0</v>
      </c>
      <c r="C327" s="5"/>
      <c r="D327" s="53">
        <f>D317*$M$366*$M$325</f>
        <v>0</v>
      </c>
      <c r="E327" s="53"/>
      <c r="F327" s="53">
        <f>F317*$M$367*$M$326</f>
        <v>0</v>
      </c>
      <c r="G327" s="53">
        <f>G317*$M$368*$M$327</f>
        <v>0</v>
      </c>
      <c r="H327" s="53">
        <f>SUM(F327:G327)</f>
        <v>0</v>
      </c>
      <c r="I327" s="53">
        <f>(H327*6)+D327</f>
        <v>0</v>
      </c>
      <c r="J327" s="54">
        <f>H327*6</f>
        <v>0</v>
      </c>
      <c r="K327" s="4"/>
      <c r="L327" s="46" t="s">
        <v>30</v>
      </c>
      <c r="M327" s="149">
        <f>$M$25</f>
        <v>1.5</v>
      </c>
      <c r="N327" s="40"/>
    </row>
    <row r="328" spans="1:14" hidden="1" x14ac:dyDescent="0.3">
      <c r="A328" s="4" t="s">
        <v>15</v>
      </c>
      <c r="B328" s="55">
        <f>$B$318</f>
        <v>0</v>
      </c>
      <c r="C328" s="5"/>
      <c r="D328" s="53">
        <f>D318*$M$366*$M$325</f>
        <v>0</v>
      </c>
      <c r="E328" s="53"/>
      <c r="F328" s="53">
        <f>F318*$M$367*$M$326</f>
        <v>0</v>
      </c>
      <c r="G328" s="53">
        <f>G318*$M$368*$M$327</f>
        <v>0</v>
      </c>
      <c r="H328" s="53">
        <f>SUM(F328:G328)</f>
        <v>0</v>
      </c>
      <c r="I328" s="53">
        <f>(H328*4)+D328</f>
        <v>0</v>
      </c>
      <c r="J328" s="54">
        <f>H328*4</f>
        <v>0</v>
      </c>
      <c r="K328" s="4"/>
      <c r="L328" s="5"/>
      <c r="M328" s="149"/>
      <c r="N328" s="40"/>
    </row>
    <row r="329" spans="1:14" hidden="1" x14ac:dyDescent="0.3">
      <c r="A329" s="4"/>
      <c r="B329" s="5"/>
      <c r="C329" s="5"/>
      <c r="D329" s="53"/>
      <c r="E329" s="53"/>
      <c r="F329" s="53"/>
      <c r="G329" s="53"/>
      <c r="H329" s="53"/>
      <c r="I329" s="5"/>
      <c r="J329" s="40"/>
      <c r="K329" s="4"/>
      <c r="L329" s="5"/>
      <c r="M329" s="149"/>
      <c r="N329" s="40"/>
    </row>
    <row r="330" spans="1:14" hidden="1" x14ac:dyDescent="0.3">
      <c r="A330" s="4"/>
      <c r="B330" s="7">
        <f>SUM(B325:B329)</f>
        <v>0</v>
      </c>
      <c r="C330" s="10"/>
      <c r="D330" s="56">
        <f>SUM(D325:D329)</f>
        <v>0</v>
      </c>
      <c r="E330" s="57"/>
      <c r="F330" s="56">
        <f>SUM(F325:F329)</f>
        <v>0</v>
      </c>
      <c r="G330" s="56">
        <f>SUM(G325:G329)</f>
        <v>0</v>
      </c>
      <c r="H330" s="56">
        <f>SUM(H325:H329)</f>
        <v>0</v>
      </c>
      <c r="I330" s="56">
        <f>SUM(I325:I329)</f>
        <v>0</v>
      </c>
      <c r="J330" s="58">
        <f>SUM(J325:J329)</f>
        <v>0</v>
      </c>
      <c r="K330" s="4"/>
      <c r="L330" s="5"/>
      <c r="M330" s="149"/>
      <c r="N330" s="40"/>
    </row>
    <row r="331" spans="1:14" hidden="1" x14ac:dyDescent="0.3">
      <c r="A331" s="4"/>
      <c r="B331" s="5"/>
      <c r="C331" s="5"/>
      <c r="D331" s="5"/>
      <c r="E331" s="5"/>
      <c r="F331" s="5"/>
      <c r="G331" s="5"/>
      <c r="H331" s="5"/>
      <c r="I331" s="5"/>
      <c r="J331" s="40"/>
      <c r="K331" s="4"/>
      <c r="L331" s="5"/>
      <c r="M331" s="149"/>
      <c r="N331" s="40"/>
    </row>
    <row r="332" spans="1:14" hidden="1" x14ac:dyDescent="0.3">
      <c r="A332" s="4"/>
      <c r="B332" s="5"/>
      <c r="C332" s="5"/>
      <c r="D332" s="128" t="s">
        <v>31</v>
      </c>
      <c r="E332" s="128"/>
      <c r="F332" s="128"/>
      <c r="G332" s="128"/>
      <c r="H332" s="128"/>
      <c r="I332" s="128"/>
      <c r="J332" s="129"/>
      <c r="K332" s="4"/>
      <c r="L332" s="5"/>
      <c r="M332" s="149"/>
      <c r="N332" s="40"/>
    </row>
    <row r="333" spans="1:14" hidden="1" x14ac:dyDescent="0.3">
      <c r="A333" s="4"/>
      <c r="B333" s="5"/>
      <c r="C333" s="5"/>
      <c r="D333" s="6"/>
      <c r="E333" s="6"/>
      <c r="F333" s="6"/>
      <c r="G333" s="6"/>
      <c r="H333" s="7" t="s">
        <v>2</v>
      </c>
      <c r="I333" s="7" t="s">
        <v>3</v>
      </c>
      <c r="J333" s="8" t="s">
        <v>4</v>
      </c>
      <c r="K333" s="4"/>
      <c r="L333" s="5"/>
      <c r="M333" s="149"/>
      <c r="N333" s="40"/>
    </row>
    <row r="334" spans="1:14" hidden="1" x14ac:dyDescent="0.3">
      <c r="A334" s="9" t="s">
        <v>5</v>
      </c>
      <c r="B334" s="7" t="s">
        <v>21</v>
      </c>
      <c r="C334" s="10"/>
      <c r="D334" s="7" t="s">
        <v>6</v>
      </c>
      <c r="E334" s="7"/>
      <c r="F334" s="7" t="s">
        <v>7</v>
      </c>
      <c r="G334" s="7" t="s">
        <v>8</v>
      </c>
      <c r="H334" s="7" t="s">
        <v>9</v>
      </c>
      <c r="I334" s="7" t="s">
        <v>10</v>
      </c>
      <c r="J334" s="8" t="s">
        <v>10</v>
      </c>
      <c r="K334" s="4"/>
      <c r="L334" s="5"/>
      <c r="M334" s="149"/>
      <c r="N334" s="40"/>
    </row>
    <row r="335" spans="1:14" hidden="1" x14ac:dyDescent="0.3">
      <c r="A335" s="4" t="s">
        <v>11</v>
      </c>
      <c r="B335" s="52">
        <f>$B$315</f>
        <v>0</v>
      </c>
      <c r="C335" s="5"/>
      <c r="D335" s="53">
        <f>D315*$M$370</f>
        <v>0</v>
      </c>
      <c r="E335" s="53"/>
      <c r="F335" s="53">
        <f>F315*$M$371</f>
        <v>0</v>
      </c>
      <c r="G335" s="53">
        <f>G315*$M$372</f>
        <v>0</v>
      </c>
      <c r="H335" s="53">
        <f>SUM(F335:G335)</f>
        <v>0</v>
      </c>
      <c r="I335" s="53">
        <f>(H335*26)+D335</f>
        <v>0</v>
      </c>
      <c r="J335" s="54">
        <f>H335*26</f>
        <v>0</v>
      </c>
      <c r="K335" s="4"/>
      <c r="L335" s="5"/>
      <c r="M335" s="149"/>
      <c r="N335" s="40"/>
    </row>
    <row r="336" spans="1:14" hidden="1" x14ac:dyDescent="0.3">
      <c r="A336" s="4" t="s">
        <v>12</v>
      </c>
      <c r="B336" s="52">
        <f>$B$316</f>
        <v>0</v>
      </c>
      <c r="C336" s="5"/>
      <c r="D336" s="53">
        <f>D316*$M$370</f>
        <v>0</v>
      </c>
      <c r="E336" s="53"/>
      <c r="F336" s="53">
        <f>F316*$M$371</f>
        <v>0</v>
      </c>
      <c r="G336" s="53">
        <f>G316*$M$372</f>
        <v>0</v>
      </c>
      <c r="H336" s="53">
        <f>SUM(F336:G336)</f>
        <v>0</v>
      </c>
      <c r="I336" s="53">
        <f>(H336*12)+D336</f>
        <v>0</v>
      </c>
      <c r="J336" s="54">
        <f>H336*12</f>
        <v>0</v>
      </c>
      <c r="K336" s="4"/>
      <c r="L336" s="5"/>
      <c r="M336" s="149"/>
      <c r="N336" s="40"/>
    </row>
    <row r="337" spans="1:14" hidden="1" x14ac:dyDescent="0.3">
      <c r="A337" s="4" t="s">
        <v>13</v>
      </c>
      <c r="B337" s="52">
        <f>$B$317</f>
        <v>0</v>
      </c>
      <c r="C337" s="5"/>
      <c r="D337" s="53">
        <f>D317*$M$370</f>
        <v>0</v>
      </c>
      <c r="E337" s="53"/>
      <c r="F337" s="53">
        <f>F317*$M$371</f>
        <v>0</v>
      </c>
      <c r="G337" s="53">
        <f>G317*$M$372</f>
        <v>0</v>
      </c>
      <c r="H337" s="53">
        <f>SUM(F337:G337)</f>
        <v>0</v>
      </c>
      <c r="I337" s="53">
        <f>(H337*6)+D337</f>
        <v>0</v>
      </c>
      <c r="J337" s="54">
        <f>H337*6</f>
        <v>0</v>
      </c>
      <c r="K337" s="4"/>
      <c r="L337" s="5"/>
      <c r="M337" s="149"/>
      <c r="N337" s="40"/>
    </row>
    <row r="338" spans="1:14" hidden="1" x14ac:dyDescent="0.3">
      <c r="A338" s="4" t="s">
        <v>15</v>
      </c>
      <c r="B338" s="55">
        <f>$B$318</f>
        <v>0</v>
      </c>
      <c r="C338" s="5"/>
      <c r="D338" s="53">
        <f>D318*$M$370</f>
        <v>0</v>
      </c>
      <c r="E338" s="53"/>
      <c r="F338" s="53">
        <f>F318*$M$371</f>
        <v>0</v>
      </c>
      <c r="G338" s="53">
        <f>G318*$M$372</f>
        <v>0</v>
      </c>
      <c r="H338" s="53">
        <f>SUM(F338:G338)</f>
        <v>0</v>
      </c>
      <c r="I338" s="53">
        <f>(H338*4)+D338</f>
        <v>0</v>
      </c>
      <c r="J338" s="54">
        <f>H338*4</f>
        <v>0</v>
      </c>
      <c r="K338" s="4"/>
      <c r="L338" s="5"/>
      <c r="M338" s="149"/>
      <c r="N338" s="40"/>
    </row>
    <row r="339" spans="1:14" hidden="1" x14ac:dyDescent="0.3">
      <c r="A339" s="4"/>
      <c r="B339" s="5"/>
      <c r="C339" s="5"/>
      <c r="D339" s="53"/>
      <c r="E339" s="53"/>
      <c r="F339" s="53"/>
      <c r="G339" s="53"/>
      <c r="H339" s="53"/>
      <c r="I339" s="5"/>
      <c r="J339" s="40"/>
      <c r="K339" s="4"/>
      <c r="L339" s="5"/>
      <c r="M339" s="149"/>
      <c r="N339" s="40"/>
    </row>
    <row r="340" spans="1:14" hidden="1" x14ac:dyDescent="0.3">
      <c r="A340" s="4"/>
      <c r="B340" s="7">
        <f>SUM(B335:B339)</f>
        <v>0</v>
      </c>
      <c r="C340" s="10"/>
      <c r="D340" s="56">
        <f>SUM(D335:D339)</f>
        <v>0</v>
      </c>
      <c r="E340" s="57"/>
      <c r="F340" s="56">
        <f>SUM(F335:F339)</f>
        <v>0</v>
      </c>
      <c r="G340" s="56">
        <f>SUM(G335:G339)</f>
        <v>0</v>
      </c>
      <c r="H340" s="56">
        <f>SUM(H335:H339)</f>
        <v>0</v>
      </c>
      <c r="I340" s="56">
        <f>SUM(I335:I339)</f>
        <v>0</v>
      </c>
      <c r="J340" s="58">
        <f>SUM(J335:J339)</f>
        <v>0</v>
      </c>
      <c r="K340" s="4"/>
      <c r="L340" s="5"/>
      <c r="M340" s="149"/>
      <c r="N340" s="40"/>
    </row>
    <row r="341" spans="1:14" hidden="1" x14ac:dyDescent="0.3">
      <c r="A341" s="4"/>
      <c r="B341" s="5"/>
      <c r="C341" s="5"/>
      <c r="D341" s="5"/>
      <c r="E341" s="5"/>
      <c r="F341" s="5"/>
      <c r="G341" s="5"/>
      <c r="H341" s="5"/>
      <c r="I341" s="5"/>
      <c r="J341" s="40"/>
      <c r="K341" s="4"/>
      <c r="L341" s="5"/>
      <c r="M341" s="149"/>
      <c r="N341" s="40"/>
    </row>
    <row r="342" spans="1:14" hidden="1" x14ac:dyDescent="0.3">
      <c r="A342" s="4"/>
      <c r="B342" s="5"/>
      <c r="C342" s="5"/>
      <c r="D342" s="128" t="s">
        <v>32</v>
      </c>
      <c r="E342" s="128"/>
      <c r="F342" s="128"/>
      <c r="G342" s="128"/>
      <c r="H342" s="128"/>
      <c r="I342" s="128"/>
      <c r="J342" s="129"/>
      <c r="K342" s="4"/>
      <c r="L342" s="5"/>
      <c r="M342" s="149"/>
      <c r="N342" s="40"/>
    </row>
    <row r="343" spans="1:14" hidden="1" x14ac:dyDescent="0.3">
      <c r="A343" s="4"/>
      <c r="B343" s="5"/>
      <c r="C343" s="5"/>
      <c r="D343" s="6"/>
      <c r="E343" s="6"/>
      <c r="F343" s="6"/>
      <c r="G343" s="6"/>
      <c r="H343" s="7" t="s">
        <v>2</v>
      </c>
      <c r="I343" s="7" t="s">
        <v>3</v>
      </c>
      <c r="J343" s="8" t="s">
        <v>4</v>
      </c>
      <c r="K343" s="4"/>
      <c r="L343" s="5"/>
      <c r="M343" s="149"/>
      <c r="N343" s="40"/>
    </row>
    <row r="344" spans="1:14" hidden="1" x14ac:dyDescent="0.3">
      <c r="A344" s="9" t="s">
        <v>5</v>
      </c>
      <c r="B344" s="7" t="s">
        <v>21</v>
      </c>
      <c r="C344" s="10"/>
      <c r="D344" s="7" t="s">
        <v>6</v>
      </c>
      <c r="E344" s="7"/>
      <c r="F344" s="7" t="s">
        <v>7</v>
      </c>
      <c r="G344" s="7" t="s">
        <v>8</v>
      </c>
      <c r="H344" s="7" t="s">
        <v>9</v>
      </c>
      <c r="I344" s="7" t="s">
        <v>10</v>
      </c>
      <c r="J344" s="8" t="s">
        <v>10</v>
      </c>
      <c r="K344" s="4"/>
      <c r="L344" s="5"/>
      <c r="M344" s="149"/>
      <c r="N344" s="40"/>
    </row>
    <row r="345" spans="1:14" hidden="1" x14ac:dyDescent="0.3">
      <c r="A345" s="4" t="s">
        <v>11</v>
      </c>
      <c r="B345" s="52">
        <f>$B$315</f>
        <v>0</v>
      </c>
      <c r="C345" s="5"/>
      <c r="D345" s="53">
        <f>D315*$M$374</f>
        <v>0</v>
      </c>
      <c r="E345" s="53"/>
      <c r="F345" s="53">
        <f>F315*$M$375*$M$326</f>
        <v>0</v>
      </c>
      <c r="G345" s="53">
        <f>G315*$M$376</f>
        <v>0</v>
      </c>
      <c r="H345" s="53">
        <f>SUM(F345:G345)</f>
        <v>0</v>
      </c>
      <c r="I345" s="53">
        <f>(H345*26)+D345</f>
        <v>0</v>
      </c>
      <c r="J345" s="54">
        <f>H345*26</f>
        <v>0</v>
      </c>
      <c r="K345" s="4"/>
      <c r="L345" s="5"/>
      <c r="M345" s="149"/>
      <c r="N345" s="40"/>
    </row>
    <row r="346" spans="1:14" hidden="1" x14ac:dyDescent="0.3">
      <c r="A346" s="4" t="s">
        <v>12</v>
      </c>
      <c r="B346" s="52">
        <f>$B$316</f>
        <v>0</v>
      </c>
      <c r="C346" s="5"/>
      <c r="D346" s="53">
        <f>D316*$M$374</f>
        <v>0</v>
      </c>
      <c r="E346" s="53"/>
      <c r="F346" s="53">
        <f>F316*$M$375*$M$326</f>
        <v>0</v>
      </c>
      <c r="G346" s="53">
        <f>G316*$M$376</f>
        <v>0</v>
      </c>
      <c r="H346" s="53">
        <f>SUM(F346:G346)</f>
        <v>0</v>
      </c>
      <c r="I346" s="53">
        <f>(H346*12)+D346</f>
        <v>0</v>
      </c>
      <c r="J346" s="54">
        <f>H346*12</f>
        <v>0</v>
      </c>
      <c r="K346" s="4"/>
      <c r="L346" s="5"/>
      <c r="M346" s="149"/>
      <c r="N346" s="40"/>
    </row>
    <row r="347" spans="1:14" hidden="1" x14ac:dyDescent="0.3">
      <c r="A347" s="4" t="s">
        <v>13</v>
      </c>
      <c r="B347" s="52">
        <f>$B$317</f>
        <v>0</v>
      </c>
      <c r="C347" s="5"/>
      <c r="D347" s="53">
        <f>D317*$M$374</f>
        <v>0</v>
      </c>
      <c r="E347" s="53"/>
      <c r="F347" s="53">
        <f>F317*$M$375*$M$326</f>
        <v>0</v>
      </c>
      <c r="G347" s="53">
        <f>G317*$M$376</f>
        <v>0</v>
      </c>
      <c r="H347" s="53">
        <f>SUM(F347:G347)</f>
        <v>0</v>
      </c>
      <c r="I347" s="53">
        <f>(H347*6)+D347</f>
        <v>0</v>
      </c>
      <c r="J347" s="54">
        <f>H347*6</f>
        <v>0</v>
      </c>
      <c r="K347" s="4"/>
      <c r="L347" s="5"/>
      <c r="M347" s="149"/>
      <c r="N347" s="40"/>
    </row>
    <row r="348" spans="1:14" hidden="1" x14ac:dyDescent="0.3">
      <c r="A348" s="4" t="s">
        <v>15</v>
      </c>
      <c r="B348" s="55">
        <f>$B$318</f>
        <v>0</v>
      </c>
      <c r="C348" s="5"/>
      <c r="D348" s="53">
        <f>D318*$M$374</f>
        <v>0</v>
      </c>
      <c r="E348" s="53"/>
      <c r="F348" s="53">
        <f>F318*$M$375*$M$326</f>
        <v>0</v>
      </c>
      <c r="G348" s="53">
        <f>G318*$M$376</f>
        <v>0</v>
      </c>
      <c r="H348" s="53">
        <f>SUM(F348:G348)</f>
        <v>0</v>
      </c>
      <c r="I348" s="53">
        <f>(H348*4)+D348</f>
        <v>0</v>
      </c>
      <c r="J348" s="54">
        <f>H348*4</f>
        <v>0</v>
      </c>
      <c r="K348" s="4"/>
      <c r="L348" s="5"/>
      <c r="M348" s="149"/>
      <c r="N348" s="40"/>
    </row>
    <row r="349" spans="1:14" hidden="1" x14ac:dyDescent="0.3">
      <c r="A349" s="4"/>
      <c r="B349" s="5"/>
      <c r="C349" s="5"/>
      <c r="D349" s="53"/>
      <c r="E349" s="53"/>
      <c r="F349" s="53"/>
      <c r="G349" s="53"/>
      <c r="H349" s="53"/>
      <c r="I349" s="5"/>
      <c r="J349" s="40"/>
      <c r="K349" s="4"/>
      <c r="L349" s="5"/>
      <c r="M349" s="149"/>
      <c r="N349" s="40"/>
    </row>
    <row r="350" spans="1:14" hidden="1" x14ac:dyDescent="0.3">
      <c r="A350" s="4"/>
      <c r="B350" s="7">
        <f>SUM(B345:B349)</f>
        <v>0</v>
      </c>
      <c r="C350" s="10"/>
      <c r="D350" s="56">
        <f>SUM(D345:D349)</f>
        <v>0</v>
      </c>
      <c r="E350" s="57"/>
      <c r="F350" s="56">
        <f>SUM(F345:F349)</f>
        <v>0</v>
      </c>
      <c r="G350" s="56">
        <f>SUM(G345:G349)</f>
        <v>0</v>
      </c>
      <c r="H350" s="56">
        <f>SUM(H345:H349)</f>
        <v>0</v>
      </c>
      <c r="I350" s="56">
        <f>SUM(I345:I349)</f>
        <v>0</v>
      </c>
      <c r="J350" s="58">
        <f>SUM(J345:J349)</f>
        <v>0</v>
      </c>
      <c r="K350" s="4"/>
      <c r="L350" s="5"/>
      <c r="M350" s="149"/>
      <c r="N350" s="40"/>
    </row>
    <row r="351" spans="1:14" hidden="1" x14ac:dyDescent="0.3">
      <c r="A351" s="4"/>
      <c r="B351" s="5"/>
      <c r="C351" s="5"/>
      <c r="D351" s="5"/>
      <c r="E351" s="5"/>
      <c r="F351" s="5"/>
      <c r="G351" s="5"/>
      <c r="H351" s="5"/>
      <c r="I351" s="5"/>
      <c r="J351" s="40"/>
      <c r="K351" s="4"/>
      <c r="L351" s="5"/>
      <c r="M351" s="149"/>
      <c r="N351" s="40"/>
    </row>
    <row r="352" spans="1:14" hidden="1" x14ac:dyDescent="0.3">
      <c r="A352" s="4"/>
      <c r="B352" s="5"/>
      <c r="C352" s="5"/>
      <c r="D352" s="128" t="s">
        <v>32</v>
      </c>
      <c r="E352" s="128"/>
      <c r="F352" s="128"/>
      <c r="G352" s="128"/>
      <c r="H352" s="128"/>
      <c r="I352" s="128"/>
      <c r="J352" s="129"/>
      <c r="K352" s="4"/>
      <c r="L352" s="5"/>
      <c r="M352" s="149"/>
      <c r="N352" s="40"/>
    </row>
    <row r="353" spans="1:14" hidden="1" x14ac:dyDescent="0.3">
      <c r="A353" s="4"/>
      <c r="B353" s="5"/>
      <c r="C353" s="5"/>
      <c r="D353" s="6"/>
      <c r="E353" s="6"/>
      <c r="F353" s="6"/>
      <c r="G353" s="6"/>
      <c r="H353" s="7" t="s">
        <v>2</v>
      </c>
      <c r="I353" s="7" t="s">
        <v>3</v>
      </c>
      <c r="J353" s="8" t="s">
        <v>4</v>
      </c>
      <c r="K353" s="4"/>
      <c r="L353" s="5"/>
      <c r="M353" s="149"/>
      <c r="N353" s="40"/>
    </row>
    <row r="354" spans="1:14" hidden="1" x14ac:dyDescent="0.3">
      <c r="A354" s="9" t="s">
        <v>5</v>
      </c>
      <c r="B354" s="7" t="s">
        <v>21</v>
      </c>
      <c r="C354" s="10"/>
      <c r="D354" s="7" t="s">
        <v>6</v>
      </c>
      <c r="E354" s="7"/>
      <c r="F354" s="7" t="s">
        <v>7</v>
      </c>
      <c r="G354" s="7" t="s">
        <v>8</v>
      </c>
      <c r="H354" s="7" t="s">
        <v>9</v>
      </c>
      <c r="I354" s="7" t="s">
        <v>10</v>
      </c>
      <c r="J354" s="8" t="s">
        <v>10</v>
      </c>
      <c r="K354" s="4"/>
      <c r="L354" s="5"/>
      <c r="M354" s="149"/>
      <c r="N354" s="40"/>
    </row>
    <row r="355" spans="1:14" hidden="1" x14ac:dyDescent="0.3">
      <c r="A355" s="4" t="s">
        <v>11</v>
      </c>
      <c r="B355" s="52">
        <f>$B$315</f>
        <v>0</v>
      </c>
      <c r="C355" s="5"/>
      <c r="D355" s="53">
        <f>D315*$M$374</f>
        <v>0</v>
      </c>
      <c r="E355" s="53"/>
      <c r="F355" s="53"/>
      <c r="G355" s="53">
        <f>G315*$M$376</f>
        <v>0</v>
      </c>
      <c r="H355" s="53">
        <f>SUM(F355:G355)</f>
        <v>0</v>
      </c>
      <c r="I355" s="53">
        <f>(H355*26)+D355</f>
        <v>0</v>
      </c>
      <c r="J355" s="54">
        <f>H355*26</f>
        <v>0</v>
      </c>
      <c r="K355" s="4"/>
      <c r="L355" s="5"/>
      <c r="M355" s="155"/>
      <c r="N355" s="40"/>
    </row>
    <row r="356" spans="1:14" hidden="1" x14ac:dyDescent="0.3">
      <c r="A356" s="4" t="s">
        <v>12</v>
      </c>
      <c r="B356" s="52">
        <f>$B$316</f>
        <v>0</v>
      </c>
      <c r="C356" s="5"/>
      <c r="D356" s="53">
        <f>D316*$M$374</f>
        <v>0</v>
      </c>
      <c r="E356" s="53"/>
      <c r="F356" s="53"/>
      <c r="G356" s="53">
        <f>G316*$M$376</f>
        <v>0</v>
      </c>
      <c r="H356" s="53">
        <f>SUM(F356:G356)</f>
        <v>0</v>
      </c>
      <c r="I356" s="53">
        <f>(H356*12)+D356</f>
        <v>0</v>
      </c>
      <c r="J356" s="54">
        <f>H356*12</f>
        <v>0</v>
      </c>
      <c r="K356" s="4"/>
      <c r="L356" s="5"/>
      <c r="M356" s="155"/>
      <c r="N356" s="40"/>
    </row>
    <row r="357" spans="1:14" hidden="1" x14ac:dyDescent="0.3">
      <c r="A357" s="4" t="s">
        <v>13</v>
      </c>
      <c r="B357" s="52">
        <f>$B$317</f>
        <v>0</v>
      </c>
      <c r="C357" s="5"/>
      <c r="D357" s="53">
        <f>D317*$M$374</f>
        <v>0</v>
      </c>
      <c r="E357" s="53"/>
      <c r="F357" s="53"/>
      <c r="G357" s="53">
        <f>G317*$M$376</f>
        <v>0</v>
      </c>
      <c r="H357" s="53">
        <f>SUM(F357:G357)</f>
        <v>0</v>
      </c>
      <c r="I357" s="53">
        <f>(H357*6)+D357</f>
        <v>0</v>
      </c>
      <c r="J357" s="54">
        <f>H357*6</f>
        <v>0</v>
      </c>
      <c r="K357" s="4"/>
      <c r="L357" s="5"/>
      <c r="M357" s="155"/>
      <c r="N357" s="40"/>
    </row>
    <row r="358" spans="1:14" hidden="1" x14ac:dyDescent="0.3">
      <c r="A358" s="4" t="s">
        <v>15</v>
      </c>
      <c r="B358" s="55">
        <f>$B$318</f>
        <v>0</v>
      </c>
      <c r="C358" s="5"/>
      <c r="D358" s="53">
        <f>D318*$M$374</f>
        <v>0</v>
      </c>
      <c r="E358" s="53"/>
      <c r="F358" s="53"/>
      <c r="G358" s="53">
        <f>G318*$M$376</f>
        <v>0</v>
      </c>
      <c r="H358" s="53">
        <f>SUM(F358:G358)</f>
        <v>0</v>
      </c>
      <c r="I358" s="53">
        <f>(H358*4)+D358</f>
        <v>0</v>
      </c>
      <c r="J358" s="54">
        <f>H358*4</f>
        <v>0</v>
      </c>
      <c r="K358" s="4"/>
      <c r="L358" s="5"/>
      <c r="M358" s="149"/>
      <c r="N358" s="40"/>
    </row>
    <row r="359" spans="1:14" hidden="1" x14ac:dyDescent="0.3">
      <c r="A359" s="4"/>
      <c r="B359" s="5"/>
      <c r="C359" s="5"/>
      <c r="D359" s="53"/>
      <c r="E359" s="53"/>
      <c r="F359" s="53"/>
      <c r="G359" s="53"/>
      <c r="H359" s="53"/>
      <c r="I359" s="5"/>
      <c r="J359" s="40"/>
      <c r="K359" s="4"/>
      <c r="L359" s="5"/>
      <c r="M359" s="149"/>
      <c r="N359" s="40"/>
    </row>
    <row r="360" spans="1:14" hidden="1" x14ac:dyDescent="0.3">
      <c r="A360" s="4"/>
      <c r="B360" s="7">
        <f>SUM(B355:B359)</f>
        <v>0</v>
      </c>
      <c r="C360" s="10"/>
      <c r="D360" s="56">
        <f>SUM(D355:D359)</f>
        <v>0</v>
      </c>
      <c r="E360" s="57"/>
      <c r="F360" s="56">
        <f>SUM(F355:F359)</f>
        <v>0</v>
      </c>
      <c r="G360" s="56">
        <f>SUM(G355:G359)</f>
        <v>0</v>
      </c>
      <c r="H360" s="56">
        <f>SUM(H355:H359)</f>
        <v>0</v>
      </c>
      <c r="I360" s="56">
        <f>SUM(I355:I359)</f>
        <v>0</v>
      </c>
      <c r="J360" s="58">
        <f>SUM(J355:J359)</f>
        <v>0</v>
      </c>
      <c r="K360" s="4"/>
      <c r="L360" s="5"/>
      <c r="M360" s="149"/>
      <c r="N360" s="40"/>
    </row>
    <row r="361" spans="1:14" hidden="1" x14ac:dyDescent="0.3">
      <c r="A361" s="4"/>
      <c r="B361" s="5"/>
      <c r="C361" s="5"/>
      <c r="D361" s="5"/>
      <c r="E361" s="5"/>
      <c r="F361" s="5"/>
      <c r="G361" s="5"/>
      <c r="H361" s="5"/>
      <c r="I361" s="5"/>
      <c r="J361" s="40"/>
      <c r="K361" s="4"/>
      <c r="L361" s="5"/>
      <c r="M361" s="149"/>
      <c r="N361" s="40"/>
    </row>
    <row r="362" spans="1:14" hidden="1" x14ac:dyDescent="0.3">
      <c r="A362" s="4"/>
      <c r="B362" s="5"/>
      <c r="C362" s="5"/>
      <c r="D362" s="5"/>
      <c r="E362" s="5"/>
      <c r="F362" s="5"/>
      <c r="G362" s="5"/>
      <c r="H362" s="5"/>
      <c r="I362" s="5"/>
      <c r="J362" s="40"/>
      <c r="K362" s="4"/>
      <c r="L362" s="5"/>
      <c r="M362" s="149"/>
      <c r="N362" s="40"/>
    </row>
    <row r="363" spans="1:14" x14ac:dyDescent="0.3">
      <c r="A363" s="4" t="s">
        <v>16</v>
      </c>
      <c r="B363" s="5"/>
      <c r="C363" s="5"/>
      <c r="D363" s="5"/>
      <c r="E363" s="5"/>
      <c r="F363" s="5"/>
      <c r="G363" s="5"/>
      <c r="H363" s="5"/>
      <c r="I363" s="5"/>
      <c r="J363" s="40"/>
      <c r="K363" s="4"/>
      <c r="L363" s="5"/>
      <c r="M363" s="149"/>
      <c r="N363" s="40"/>
    </row>
    <row r="364" spans="1:14" x14ac:dyDescent="0.3">
      <c r="A364" s="4"/>
      <c r="B364" s="5"/>
      <c r="C364" s="5"/>
      <c r="D364" s="5"/>
      <c r="E364" s="5"/>
      <c r="F364" s="59" t="s">
        <v>33</v>
      </c>
      <c r="G364" s="5"/>
      <c r="H364" s="25"/>
      <c r="I364" s="25"/>
      <c r="J364" s="26"/>
      <c r="K364" s="4"/>
      <c r="L364" s="5"/>
      <c r="M364" s="149"/>
      <c r="N364" s="40"/>
    </row>
    <row r="365" spans="1:14" x14ac:dyDescent="0.3">
      <c r="A365" s="4" t="s">
        <v>83</v>
      </c>
      <c r="B365" s="12">
        <f>(B315*12)+(B316*6)+(B317*4)+(B318)</f>
        <v>0</v>
      </c>
      <c r="C365" s="5"/>
      <c r="D365" s="148">
        <v>35</v>
      </c>
      <c r="E365" s="149"/>
      <c r="F365" s="143">
        <v>35</v>
      </c>
      <c r="G365" s="149"/>
      <c r="H365" s="144"/>
      <c r="I365" s="144">
        <f>B365*D365</f>
        <v>0</v>
      </c>
      <c r="J365" s="145">
        <f>I365</f>
        <v>0</v>
      </c>
      <c r="K365" s="4"/>
      <c r="L365" s="5"/>
      <c r="M365" s="149"/>
      <c r="N365" s="40"/>
    </row>
    <row r="366" spans="1:14" x14ac:dyDescent="0.3">
      <c r="A366" s="60" t="s">
        <v>86</v>
      </c>
      <c r="B366" s="43">
        <v>0</v>
      </c>
      <c r="C366" s="5"/>
      <c r="D366" s="148">
        <v>750</v>
      </c>
      <c r="E366" s="149"/>
      <c r="F366" s="143">
        <v>750</v>
      </c>
      <c r="G366" s="149"/>
      <c r="H366" s="144"/>
      <c r="I366" s="144">
        <f>B366*D366</f>
        <v>0</v>
      </c>
      <c r="J366" s="145">
        <f>I366</f>
        <v>0</v>
      </c>
      <c r="K366" s="4"/>
      <c r="L366" s="5" t="s">
        <v>35</v>
      </c>
      <c r="M366" s="150"/>
      <c r="N366" s="40"/>
    </row>
    <row r="367" spans="1:14" x14ac:dyDescent="0.3">
      <c r="A367" s="60" t="s">
        <v>42</v>
      </c>
      <c r="B367" s="43">
        <v>0</v>
      </c>
      <c r="C367" s="5"/>
      <c r="D367" s="148">
        <v>1500</v>
      </c>
      <c r="E367" s="149"/>
      <c r="F367" s="143">
        <v>1500</v>
      </c>
      <c r="G367" s="149"/>
      <c r="H367" s="144"/>
      <c r="I367" s="144">
        <f>B367*D367</f>
        <v>0</v>
      </c>
      <c r="J367" s="145">
        <f>I367</f>
        <v>0</v>
      </c>
      <c r="K367" s="4"/>
      <c r="L367" s="5" t="s">
        <v>37</v>
      </c>
      <c r="M367" s="150"/>
      <c r="N367" s="40"/>
    </row>
    <row r="368" spans="1:14" x14ac:dyDescent="0.3">
      <c r="A368" s="4"/>
      <c r="B368" s="52"/>
      <c r="C368" s="5"/>
      <c r="D368" s="157"/>
      <c r="E368" s="149"/>
      <c r="F368" s="149"/>
      <c r="G368" s="149"/>
      <c r="H368" s="144"/>
      <c r="I368" s="144"/>
      <c r="J368" s="145"/>
      <c r="K368" s="4"/>
      <c r="L368" s="46" t="s">
        <v>87</v>
      </c>
      <c r="M368" s="150"/>
      <c r="N368" s="40"/>
    </row>
    <row r="369" spans="1:19" x14ac:dyDescent="0.3">
      <c r="A369" s="4"/>
      <c r="B369" s="52"/>
      <c r="C369" s="5"/>
      <c r="D369" s="157"/>
      <c r="E369" s="149"/>
      <c r="F369" s="149"/>
      <c r="G369" s="149"/>
      <c r="H369" s="144"/>
      <c r="I369" s="132">
        <f>SUM(I365:I368)</f>
        <v>0</v>
      </c>
      <c r="J369" s="133">
        <f>SUM(J365:J368)</f>
        <v>0</v>
      </c>
      <c r="K369" s="4"/>
      <c r="L369" s="5"/>
      <c r="M369" s="149"/>
      <c r="N369" s="40"/>
    </row>
    <row r="370" spans="1:19" x14ac:dyDescent="0.3">
      <c r="A370" s="4"/>
      <c r="B370" s="5"/>
      <c r="C370" s="5"/>
      <c r="D370" s="149"/>
      <c r="E370" s="149"/>
      <c r="F370" s="149"/>
      <c r="G370" s="149"/>
      <c r="H370" s="144"/>
      <c r="I370" s="144"/>
      <c r="J370" s="145"/>
      <c r="K370" s="4"/>
      <c r="L370" s="81" t="s">
        <v>94</v>
      </c>
      <c r="M370" s="151">
        <v>175</v>
      </c>
      <c r="N370" s="40"/>
    </row>
    <row r="371" spans="1:19" x14ac:dyDescent="0.3">
      <c r="A371" s="4" t="s">
        <v>45</v>
      </c>
      <c r="B371" s="64"/>
      <c r="C371" s="5"/>
      <c r="D371" s="148">
        <v>50</v>
      </c>
      <c r="E371" s="149"/>
      <c r="F371" s="158">
        <v>50</v>
      </c>
      <c r="G371" s="149"/>
      <c r="H371" s="144"/>
      <c r="I371" s="144">
        <f>B371*D371</f>
        <v>0</v>
      </c>
      <c r="J371" s="145"/>
      <c r="K371" s="4"/>
      <c r="L371" s="81" t="s">
        <v>93</v>
      </c>
      <c r="M371" s="151">
        <v>175</v>
      </c>
      <c r="N371" s="40"/>
    </row>
    <row r="372" spans="1:19" x14ac:dyDescent="0.3">
      <c r="A372" s="4"/>
      <c r="B372" s="5"/>
      <c r="C372" s="5"/>
      <c r="D372" s="5"/>
      <c r="E372" s="5"/>
      <c r="F372" s="5"/>
      <c r="G372" s="5"/>
      <c r="H372" s="25"/>
      <c r="I372" s="25"/>
      <c r="J372" s="26"/>
      <c r="K372" s="4"/>
      <c r="L372" s="81" t="s">
        <v>43</v>
      </c>
      <c r="M372" s="151">
        <v>175</v>
      </c>
      <c r="N372" s="40"/>
    </row>
    <row r="373" spans="1:19" x14ac:dyDescent="0.3">
      <c r="A373" s="4"/>
      <c r="B373" s="5"/>
      <c r="C373" s="5"/>
      <c r="D373" s="5"/>
      <c r="E373" s="5"/>
      <c r="F373" s="5"/>
      <c r="G373" s="5"/>
      <c r="H373" s="25"/>
      <c r="I373" s="25"/>
      <c r="J373" s="26"/>
      <c r="K373" s="4"/>
      <c r="L373" s="77"/>
      <c r="M373" s="77"/>
      <c r="N373" s="40"/>
    </row>
    <row r="374" spans="1:19" x14ac:dyDescent="0.3">
      <c r="A374" s="4"/>
      <c r="B374" s="5"/>
      <c r="C374" s="5"/>
      <c r="D374" s="5"/>
      <c r="E374" s="5"/>
      <c r="F374" s="5"/>
      <c r="G374" s="5"/>
      <c r="H374" s="27" t="s">
        <v>47</v>
      </c>
      <c r="I374" s="132">
        <f>IF(B320=0,0,I330+I369+I371)</f>
        <v>0</v>
      </c>
      <c r="J374" s="132">
        <f>IF(B320=0,0,J330+J369)</f>
        <v>0</v>
      </c>
      <c r="K374" s="103">
        <v>1</v>
      </c>
      <c r="L374" s="93" t="str">
        <f>IF(AND(K378=1, M367=0),"Input In-House rates above","")</f>
        <v/>
      </c>
      <c r="M374" s="80">
        <f>M370</f>
        <v>175</v>
      </c>
      <c r="N374" s="40"/>
    </row>
    <row r="375" spans="1:19" x14ac:dyDescent="0.3">
      <c r="A375" s="4"/>
      <c r="B375" s="5"/>
      <c r="C375" s="5"/>
      <c r="D375" s="5"/>
      <c r="E375" s="5"/>
      <c r="F375" s="5"/>
      <c r="G375" s="5"/>
      <c r="H375" s="27" t="s">
        <v>48</v>
      </c>
      <c r="I375" s="132">
        <f>IF(B320=0,0,I340+I371+I365)</f>
        <v>0</v>
      </c>
      <c r="J375" s="132">
        <f>IF(B320=0,0,J340+J365)</f>
        <v>0</v>
      </c>
      <c r="K375" s="103">
        <v>2</v>
      </c>
      <c r="L375" s="84"/>
      <c r="M375" s="80">
        <f>M367</f>
        <v>0</v>
      </c>
      <c r="N375" s="40"/>
    </row>
    <row r="376" spans="1:19" x14ac:dyDescent="0.3">
      <c r="A376" s="4"/>
      <c r="B376" s="5"/>
      <c r="C376" s="5"/>
      <c r="D376" s="5"/>
      <c r="E376" s="5"/>
      <c r="F376" s="5"/>
      <c r="G376" s="5"/>
      <c r="H376" s="27" t="s">
        <v>49</v>
      </c>
      <c r="I376" s="132">
        <f>IF(B320=0,0,I377+I378)</f>
        <v>0</v>
      </c>
      <c r="J376" s="132">
        <f>IF(B320=0,0,J377+J378)</f>
        <v>0</v>
      </c>
      <c r="K376" s="103">
        <v>3</v>
      </c>
      <c r="L376" s="96" t="str">
        <f>IF(AND(K378=3, M367=0),"Input In-House rates above","")</f>
        <v/>
      </c>
      <c r="M376" s="80">
        <f>M372</f>
        <v>175</v>
      </c>
      <c r="N376" s="40"/>
    </row>
    <row r="377" spans="1:19" x14ac:dyDescent="0.3">
      <c r="A377" s="4"/>
      <c r="B377" s="5"/>
      <c r="C377" s="5"/>
      <c r="D377" s="5"/>
      <c r="E377" s="5"/>
      <c r="F377" s="5"/>
      <c r="G377" s="5"/>
      <c r="H377" s="30" t="s">
        <v>50</v>
      </c>
      <c r="I377" s="146">
        <f>IF(B320=0,0,I360+I371+I365)</f>
        <v>0</v>
      </c>
      <c r="J377" s="146">
        <f>IF(B320=0,0,J360+J365)</f>
        <v>0</v>
      </c>
      <c r="K377" s="101"/>
      <c r="L377" s="5"/>
      <c r="M377" s="5"/>
      <c r="N377" s="40"/>
    </row>
    <row r="378" spans="1:19" ht="15" thickBot="1" x14ac:dyDescent="0.35">
      <c r="A378" s="31"/>
      <c r="B378" s="32"/>
      <c r="C378" s="32"/>
      <c r="D378" s="32"/>
      <c r="E378" s="32"/>
      <c r="F378" s="32"/>
      <c r="G378" s="32"/>
      <c r="H378" s="34" t="s">
        <v>51</v>
      </c>
      <c r="I378" s="147">
        <f>IF(B320=0,0,(I350-I360)+I366)</f>
        <v>0</v>
      </c>
      <c r="J378" s="147">
        <f>IF(B320=0,0,(J350-J360)+J366)</f>
        <v>0</v>
      </c>
      <c r="K378" s="109"/>
      <c r="L378" s="102" t="s">
        <v>111</v>
      </c>
      <c r="M378" s="91" t="s">
        <v>88</v>
      </c>
      <c r="N378" s="92"/>
      <c r="R378" s="105">
        <f>IF(K378=1,I374,IF(K378=2,I375,IF(K378=3,I376,0)))</f>
        <v>0</v>
      </c>
      <c r="S378" s="105">
        <f>IF(K378=1,J374,IF(K378=2,J375,IF(K378=3,J376,0)))</f>
        <v>0</v>
      </c>
    </row>
    <row r="379" spans="1:19" x14ac:dyDescent="0.3">
      <c r="R379" s="105">
        <f>IF(K378=1,I374,IF(K378=2,0,IF(K378=3,I378,0)))</f>
        <v>0</v>
      </c>
      <c r="S379" s="105">
        <f>IF(K378=1,J374,IF(K378=2,0,IF(K378=3,J378,0)))</f>
        <v>0</v>
      </c>
    </row>
    <row r="380" spans="1:19" ht="15" thickBot="1" x14ac:dyDescent="0.35">
      <c r="R380" s="105">
        <f>IF(K378=1,0,IF(K378=2,I375,IF(K378=3,I377,0)))</f>
        <v>0</v>
      </c>
      <c r="S380" s="105">
        <f>IF(K378=1,0,IF(K378=2,J375,IF(K378=3,J377,0)))</f>
        <v>0</v>
      </c>
    </row>
    <row r="381" spans="1:19" x14ac:dyDescent="0.3">
      <c r="A381" s="118" t="s">
        <v>89</v>
      </c>
      <c r="B381" s="119"/>
      <c r="C381" s="3"/>
      <c r="D381" s="120" t="s">
        <v>1</v>
      </c>
      <c r="E381" s="120"/>
      <c r="F381" s="120"/>
      <c r="G381" s="120"/>
      <c r="H381" s="120"/>
      <c r="I381" s="120"/>
      <c r="J381" s="121"/>
      <c r="K381" s="37"/>
      <c r="L381" s="3"/>
      <c r="M381" s="3"/>
      <c r="N381" s="38"/>
    </row>
    <row r="382" spans="1:19" x14ac:dyDescent="0.3">
      <c r="A382" s="4"/>
      <c r="B382" s="5"/>
      <c r="C382" s="5"/>
      <c r="D382" s="6"/>
      <c r="E382" s="6"/>
      <c r="F382" s="6"/>
      <c r="G382" s="6"/>
      <c r="H382" s="7" t="s">
        <v>2</v>
      </c>
      <c r="I382" s="7" t="s">
        <v>3</v>
      </c>
      <c r="J382" s="8" t="s">
        <v>4</v>
      </c>
      <c r="K382" s="4"/>
      <c r="L382" s="10" t="s">
        <v>20</v>
      </c>
      <c r="M382" s="5"/>
      <c r="N382" s="40"/>
    </row>
    <row r="383" spans="1:19" x14ac:dyDescent="0.3">
      <c r="A383" s="9" t="s">
        <v>5</v>
      </c>
      <c r="B383" s="7" t="s">
        <v>83</v>
      </c>
      <c r="C383" s="10"/>
      <c r="D383" s="7" t="s">
        <v>6</v>
      </c>
      <c r="E383" s="7"/>
      <c r="F383" s="7" t="s">
        <v>7</v>
      </c>
      <c r="G383" s="7" t="s">
        <v>8</v>
      </c>
      <c r="H383" s="7" t="s">
        <v>9</v>
      </c>
      <c r="I383" s="7" t="s">
        <v>10</v>
      </c>
      <c r="J383" s="8" t="s">
        <v>10</v>
      </c>
      <c r="K383" s="4"/>
      <c r="L383" s="42" t="s">
        <v>84</v>
      </c>
      <c r="M383" s="43">
        <v>5</v>
      </c>
      <c r="N383" s="40" t="s">
        <v>23</v>
      </c>
    </row>
    <row r="384" spans="1:19" x14ac:dyDescent="0.3">
      <c r="A384" s="4" t="s">
        <v>90</v>
      </c>
      <c r="B384" s="43"/>
      <c r="C384" s="5"/>
      <c r="D384" s="44">
        <f>(B384*$M$383)/60</f>
        <v>0</v>
      </c>
      <c r="E384" s="44"/>
      <c r="F384" s="44">
        <f>((B384)*$M$384)/60</f>
        <v>0</v>
      </c>
      <c r="G384" s="44">
        <f>((B384)*$M$385)/60</f>
        <v>0</v>
      </c>
      <c r="H384" s="44">
        <f>SUM(F384:G384)</f>
        <v>0</v>
      </c>
      <c r="I384" s="44">
        <f>(H384*12)+D384</f>
        <v>0</v>
      </c>
      <c r="J384" s="45">
        <f>H384*12</f>
        <v>0</v>
      </c>
      <c r="K384" s="4"/>
      <c r="L384" s="46" t="s">
        <v>91</v>
      </c>
      <c r="M384" s="43">
        <v>15</v>
      </c>
      <c r="N384" s="40" t="s">
        <v>23</v>
      </c>
    </row>
    <row r="385" spans="1:14" x14ac:dyDescent="0.3">
      <c r="A385" s="4" t="s">
        <v>13</v>
      </c>
      <c r="B385" s="43"/>
      <c r="C385" s="5"/>
      <c r="D385" s="44">
        <f>(B385*$M$383)/60</f>
        <v>0</v>
      </c>
      <c r="E385" s="44"/>
      <c r="F385" s="44">
        <f>((B385)*$M$384)/60</f>
        <v>0</v>
      </c>
      <c r="G385" s="44">
        <f>((B385)*$M$385)/60</f>
        <v>0</v>
      </c>
      <c r="H385" s="44">
        <f>SUM(F385:G385)</f>
        <v>0</v>
      </c>
      <c r="I385" s="44">
        <f>(H385*6)+D385</f>
        <v>0</v>
      </c>
      <c r="J385" s="45">
        <f>H385*6</f>
        <v>0</v>
      </c>
      <c r="K385" s="4"/>
      <c r="L385" s="46" t="s">
        <v>97</v>
      </c>
      <c r="M385" s="43">
        <v>2.5</v>
      </c>
      <c r="N385" s="40" t="s">
        <v>23</v>
      </c>
    </row>
    <row r="386" spans="1:14" x14ac:dyDescent="0.3">
      <c r="A386" s="4" t="s">
        <v>14</v>
      </c>
      <c r="B386" s="43"/>
      <c r="C386" s="5"/>
      <c r="D386" s="44">
        <f>(B386*$M$383)/60</f>
        <v>0</v>
      </c>
      <c r="E386" s="44"/>
      <c r="F386" s="44">
        <f>((B386)*$M$384)/60</f>
        <v>0</v>
      </c>
      <c r="G386" s="44">
        <f>((B386)*$M$385)/60</f>
        <v>0</v>
      </c>
      <c r="H386" s="44">
        <f>SUM(F386:G386)</f>
        <v>0</v>
      </c>
      <c r="I386" s="44">
        <f>(H386*4)+D386</f>
        <v>0</v>
      </c>
      <c r="J386" s="45">
        <f>H386*4</f>
        <v>0</v>
      </c>
      <c r="K386" s="4"/>
      <c r="L386" s="5"/>
      <c r="M386" s="12"/>
      <c r="N386" s="40"/>
    </row>
    <row r="387" spans="1:14" x14ac:dyDescent="0.3">
      <c r="A387" s="4" t="s">
        <v>15</v>
      </c>
      <c r="B387" s="47"/>
      <c r="C387" s="5"/>
      <c r="D387" s="44">
        <f>(B387*$M$383)/60</f>
        <v>0</v>
      </c>
      <c r="E387" s="44"/>
      <c r="F387" s="44">
        <f>((B387)*$M$384)/60</f>
        <v>0</v>
      </c>
      <c r="G387" s="44">
        <f>((B387)*$M$385)/60</f>
        <v>0</v>
      </c>
      <c r="H387" s="44">
        <f>SUM(F387:G387)</f>
        <v>0</v>
      </c>
      <c r="I387" s="44">
        <f>(H387*1)+D387</f>
        <v>0</v>
      </c>
      <c r="J387" s="45">
        <f>H387*1</f>
        <v>0</v>
      </c>
      <c r="K387" s="4"/>
      <c r="L387" s="5"/>
      <c r="M387" s="149"/>
      <c r="N387" s="40"/>
    </row>
    <row r="388" spans="1:14" x14ac:dyDescent="0.3">
      <c r="A388" s="4"/>
      <c r="B388" s="5"/>
      <c r="C388" s="5"/>
      <c r="D388" s="44"/>
      <c r="E388" s="44"/>
      <c r="F388" s="44"/>
      <c r="G388" s="44"/>
      <c r="H388" s="44"/>
      <c r="I388" s="44"/>
      <c r="J388" s="48"/>
      <c r="K388" s="4"/>
      <c r="L388" s="5"/>
      <c r="M388" s="149"/>
      <c r="N388" s="40"/>
    </row>
    <row r="389" spans="1:14" x14ac:dyDescent="0.3">
      <c r="A389" s="4"/>
      <c r="B389" s="7">
        <f>SUM(B384:B388)</f>
        <v>0</v>
      </c>
      <c r="C389" s="10"/>
      <c r="D389" s="18">
        <f>SUM(D384:D388)</f>
        <v>0</v>
      </c>
      <c r="E389" s="19"/>
      <c r="F389" s="18">
        <f>SUM(F384:F388)</f>
        <v>0</v>
      </c>
      <c r="G389" s="18">
        <f>SUM(G384:G388)</f>
        <v>0</v>
      </c>
      <c r="H389" s="18">
        <f>SUM(H384:H388)</f>
        <v>0</v>
      </c>
      <c r="I389" s="18">
        <f>SUM(I384:I388)</f>
        <v>0</v>
      </c>
      <c r="J389" s="20">
        <f>SUM(J384:J388)</f>
        <v>0</v>
      </c>
      <c r="K389" s="4"/>
      <c r="L389" s="5"/>
      <c r="M389" s="149"/>
      <c r="N389" s="40"/>
    </row>
    <row r="390" spans="1:14" x14ac:dyDescent="0.3">
      <c r="A390" s="4"/>
      <c r="B390" s="7"/>
      <c r="C390" s="10"/>
      <c r="D390" s="49"/>
      <c r="E390" s="50"/>
      <c r="F390" s="49"/>
      <c r="G390" s="49"/>
      <c r="H390" s="49"/>
      <c r="I390" s="49"/>
      <c r="J390" s="51"/>
      <c r="K390" s="4"/>
      <c r="L390" s="5"/>
      <c r="M390" s="149"/>
      <c r="N390" s="40"/>
    </row>
    <row r="391" spans="1:14" hidden="1" x14ac:dyDescent="0.3">
      <c r="A391" s="4"/>
      <c r="B391" s="5"/>
      <c r="C391" s="5"/>
      <c r="D391" s="128" t="s">
        <v>27</v>
      </c>
      <c r="E391" s="128"/>
      <c r="F391" s="128"/>
      <c r="G391" s="128"/>
      <c r="H391" s="128"/>
      <c r="I391" s="128"/>
      <c r="J391" s="129"/>
      <c r="K391" s="4"/>
      <c r="L391" s="5"/>
      <c r="M391" s="149"/>
      <c r="N391" s="40"/>
    </row>
    <row r="392" spans="1:14" hidden="1" x14ac:dyDescent="0.3">
      <c r="A392" s="4"/>
      <c r="B392" s="5"/>
      <c r="C392" s="5"/>
      <c r="D392" s="6"/>
      <c r="E392" s="6"/>
      <c r="F392" s="6"/>
      <c r="G392" s="6"/>
      <c r="H392" s="7" t="s">
        <v>2</v>
      </c>
      <c r="I392" s="7" t="s">
        <v>3</v>
      </c>
      <c r="J392" s="8" t="s">
        <v>4</v>
      </c>
      <c r="K392" s="4"/>
      <c r="L392" s="5"/>
      <c r="M392" s="149"/>
      <c r="N392" s="40"/>
    </row>
    <row r="393" spans="1:14" hidden="1" x14ac:dyDescent="0.3">
      <c r="A393" s="9" t="s">
        <v>5</v>
      </c>
      <c r="B393" s="7" t="s">
        <v>21</v>
      </c>
      <c r="C393" s="10"/>
      <c r="D393" s="7" t="s">
        <v>6</v>
      </c>
      <c r="E393" s="7"/>
      <c r="F393" s="7" t="s">
        <v>7</v>
      </c>
      <c r="G393" s="7" t="s">
        <v>8</v>
      </c>
      <c r="H393" s="7" t="s">
        <v>9</v>
      </c>
      <c r="I393" s="7" t="s">
        <v>10</v>
      </c>
      <c r="J393" s="8" t="s">
        <v>10</v>
      </c>
      <c r="K393" s="4"/>
      <c r="L393" s="46" t="s">
        <v>28</v>
      </c>
      <c r="M393" s="149"/>
      <c r="N393" s="40"/>
    </row>
    <row r="394" spans="1:14" hidden="1" x14ac:dyDescent="0.3">
      <c r="A394" s="4" t="s">
        <v>90</v>
      </c>
      <c r="B394" s="52">
        <f>$B$384</f>
        <v>0</v>
      </c>
      <c r="C394" s="5"/>
      <c r="D394" s="53">
        <f>D384*$M$435*$M$394</f>
        <v>0</v>
      </c>
      <c r="E394" s="53"/>
      <c r="F394" s="53">
        <f>F384*$M$436*$M$395</f>
        <v>0</v>
      </c>
      <c r="G394" s="53">
        <f>G384*$M$437*$M$396</f>
        <v>0</v>
      </c>
      <c r="H394" s="53">
        <f>SUM(F394:G394)</f>
        <v>0</v>
      </c>
      <c r="I394" s="53">
        <f>(H394*6)+D394</f>
        <v>0</v>
      </c>
      <c r="J394" s="54">
        <f>H394*6</f>
        <v>0</v>
      </c>
      <c r="K394" s="4"/>
      <c r="L394" s="46" t="s">
        <v>29</v>
      </c>
      <c r="M394" s="149">
        <f>$M$23</f>
        <v>1.5</v>
      </c>
      <c r="N394" s="40"/>
    </row>
    <row r="395" spans="1:14" hidden="1" x14ac:dyDescent="0.3">
      <c r="A395" s="4" t="s">
        <v>13</v>
      </c>
      <c r="B395" s="52">
        <f>$B$385</f>
        <v>0</v>
      </c>
      <c r="C395" s="5"/>
      <c r="D395" s="53">
        <f>D385*$M$435*$M$394</f>
        <v>0</v>
      </c>
      <c r="E395" s="53"/>
      <c r="F395" s="53">
        <f>F385*$M$436*$M$395</f>
        <v>0</v>
      </c>
      <c r="G395" s="53">
        <f>G385*$M$437*$M$396</f>
        <v>0</v>
      </c>
      <c r="H395" s="53">
        <f>SUM(F395:G395)</f>
        <v>0</v>
      </c>
      <c r="I395" s="53">
        <f>(H395*4)+D395</f>
        <v>0</v>
      </c>
      <c r="J395" s="54">
        <f>H395*4</f>
        <v>0</v>
      </c>
      <c r="K395" s="4"/>
      <c r="L395" s="46" t="s">
        <v>7</v>
      </c>
      <c r="M395" s="149">
        <f>$M$24</f>
        <v>1.5</v>
      </c>
      <c r="N395" s="40"/>
    </row>
    <row r="396" spans="1:14" hidden="1" x14ac:dyDescent="0.3">
      <c r="A396" s="4" t="s">
        <v>14</v>
      </c>
      <c r="B396" s="52">
        <f>$B$386</f>
        <v>0</v>
      </c>
      <c r="C396" s="5"/>
      <c r="D396" s="53">
        <f>D386*$M$435*$M$394</f>
        <v>0</v>
      </c>
      <c r="E396" s="53"/>
      <c r="F396" s="53">
        <f>F386*$M$436*$M$395</f>
        <v>0</v>
      </c>
      <c r="G396" s="53">
        <f>G386*$M$437*$M$396</f>
        <v>0</v>
      </c>
      <c r="H396" s="53">
        <f>SUM(F396:G396)</f>
        <v>0</v>
      </c>
      <c r="I396" s="53">
        <f>(H396*2)+D396</f>
        <v>0</v>
      </c>
      <c r="J396" s="54">
        <f>H396*2</f>
        <v>0</v>
      </c>
      <c r="K396" s="4"/>
      <c r="L396" s="46" t="s">
        <v>30</v>
      </c>
      <c r="M396" s="149">
        <f>$M$25</f>
        <v>1.5</v>
      </c>
      <c r="N396" s="40"/>
    </row>
    <row r="397" spans="1:14" hidden="1" x14ac:dyDescent="0.3">
      <c r="A397" s="4" t="s">
        <v>15</v>
      </c>
      <c r="B397" s="55">
        <f>$B$387</f>
        <v>0</v>
      </c>
      <c r="C397" s="5"/>
      <c r="D397" s="53">
        <f>D387*$M$435*$M$394</f>
        <v>0</v>
      </c>
      <c r="E397" s="53"/>
      <c r="F397" s="53">
        <f>F387*$M$436*$M$395</f>
        <v>0</v>
      </c>
      <c r="G397" s="53">
        <f>G387*$M$437*$M$396</f>
        <v>0</v>
      </c>
      <c r="H397" s="53">
        <f>SUM(F397:G397)</f>
        <v>0</v>
      </c>
      <c r="I397" s="53">
        <f>(H397*1)+D397</f>
        <v>0</v>
      </c>
      <c r="J397" s="54">
        <f>H397*1</f>
        <v>0</v>
      </c>
      <c r="K397" s="4"/>
      <c r="L397" s="5"/>
      <c r="M397" s="149"/>
      <c r="N397" s="40"/>
    </row>
    <row r="398" spans="1:14" hidden="1" x14ac:dyDescent="0.3">
      <c r="A398" s="4"/>
      <c r="B398" s="5"/>
      <c r="C398" s="5"/>
      <c r="D398" s="53"/>
      <c r="E398" s="53"/>
      <c r="F398" s="53"/>
      <c r="G398" s="53"/>
      <c r="H398" s="53"/>
      <c r="I398" s="5"/>
      <c r="J398" s="40"/>
      <c r="K398" s="4"/>
      <c r="L398" s="5"/>
      <c r="M398" s="149"/>
      <c r="N398" s="40"/>
    </row>
    <row r="399" spans="1:14" hidden="1" x14ac:dyDescent="0.3">
      <c r="A399" s="4"/>
      <c r="B399" s="7">
        <f>SUM(B394:B398)</f>
        <v>0</v>
      </c>
      <c r="C399" s="10"/>
      <c r="D399" s="56">
        <f>SUM(D394:D398)</f>
        <v>0</v>
      </c>
      <c r="E399" s="57"/>
      <c r="F399" s="56">
        <f>SUM(F394:F398)</f>
        <v>0</v>
      </c>
      <c r="G399" s="56">
        <f>SUM(G394:G398)</f>
        <v>0</v>
      </c>
      <c r="H399" s="56">
        <f>SUM(H394:H398)</f>
        <v>0</v>
      </c>
      <c r="I399" s="56">
        <f>SUM(I394:I398)</f>
        <v>0</v>
      </c>
      <c r="J399" s="58">
        <f>SUM(J394:J398)</f>
        <v>0</v>
      </c>
      <c r="K399" s="4"/>
      <c r="L399" s="5"/>
      <c r="M399" s="149"/>
      <c r="N399" s="40"/>
    </row>
    <row r="400" spans="1:14" hidden="1" x14ac:dyDescent="0.3">
      <c r="A400" s="4"/>
      <c r="B400" s="5"/>
      <c r="C400" s="5"/>
      <c r="D400" s="5"/>
      <c r="E400" s="5"/>
      <c r="F400" s="5"/>
      <c r="G400" s="5"/>
      <c r="H400" s="5"/>
      <c r="I400" s="5"/>
      <c r="J400" s="40"/>
      <c r="K400" s="4"/>
      <c r="L400" s="5"/>
      <c r="M400" s="149"/>
      <c r="N400" s="40"/>
    </row>
    <row r="401" spans="1:14" hidden="1" x14ac:dyDescent="0.3">
      <c r="A401" s="4"/>
      <c r="B401" s="5"/>
      <c r="C401" s="5"/>
      <c r="D401" s="128" t="s">
        <v>31</v>
      </c>
      <c r="E401" s="128"/>
      <c r="F401" s="128"/>
      <c r="G401" s="128"/>
      <c r="H401" s="128"/>
      <c r="I401" s="128"/>
      <c r="J401" s="129"/>
      <c r="K401" s="4"/>
      <c r="L401" s="5"/>
      <c r="M401" s="149"/>
      <c r="N401" s="40"/>
    </row>
    <row r="402" spans="1:14" hidden="1" x14ac:dyDescent="0.3">
      <c r="A402" s="4"/>
      <c r="B402" s="5"/>
      <c r="C402" s="5"/>
      <c r="D402" s="6"/>
      <c r="E402" s="6"/>
      <c r="F402" s="6"/>
      <c r="G402" s="6"/>
      <c r="H402" s="7" t="s">
        <v>2</v>
      </c>
      <c r="I402" s="7" t="s">
        <v>3</v>
      </c>
      <c r="J402" s="8" t="s">
        <v>4</v>
      </c>
      <c r="K402" s="4"/>
      <c r="L402" s="5"/>
      <c r="M402" s="149"/>
      <c r="N402" s="40"/>
    </row>
    <row r="403" spans="1:14" hidden="1" x14ac:dyDescent="0.3">
      <c r="A403" s="9" t="s">
        <v>5</v>
      </c>
      <c r="B403" s="7" t="s">
        <v>21</v>
      </c>
      <c r="C403" s="10"/>
      <c r="D403" s="7" t="s">
        <v>6</v>
      </c>
      <c r="E403" s="7"/>
      <c r="F403" s="7" t="s">
        <v>7</v>
      </c>
      <c r="G403" s="7" t="s">
        <v>8</v>
      </c>
      <c r="H403" s="7" t="s">
        <v>9</v>
      </c>
      <c r="I403" s="7" t="s">
        <v>10</v>
      </c>
      <c r="J403" s="8" t="s">
        <v>10</v>
      </c>
      <c r="K403" s="4"/>
      <c r="L403" s="5"/>
      <c r="M403" s="149"/>
      <c r="N403" s="40"/>
    </row>
    <row r="404" spans="1:14" hidden="1" x14ac:dyDescent="0.3">
      <c r="A404" s="4" t="s">
        <v>90</v>
      </c>
      <c r="B404" s="52">
        <f>$B$384</f>
        <v>0</v>
      </c>
      <c r="C404" s="5"/>
      <c r="D404" s="53">
        <f>D384*$M$439</f>
        <v>0</v>
      </c>
      <c r="E404" s="53"/>
      <c r="F404" s="53">
        <f>F384*$M$440</f>
        <v>0</v>
      </c>
      <c r="G404" s="53">
        <f>G384*$M$441</f>
        <v>0</v>
      </c>
      <c r="H404" s="53">
        <f>SUM(F404:G404)</f>
        <v>0</v>
      </c>
      <c r="I404" s="53">
        <f>(H404*6)+D404</f>
        <v>0</v>
      </c>
      <c r="J404" s="54">
        <f>H404*6</f>
        <v>0</v>
      </c>
      <c r="K404" s="4"/>
      <c r="L404" s="5"/>
      <c r="M404" s="149"/>
      <c r="N404" s="40"/>
    </row>
    <row r="405" spans="1:14" hidden="1" x14ac:dyDescent="0.3">
      <c r="A405" s="4" t="s">
        <v>13</v>
      </c>
      <c r="B405" s="52">
        <f>$B$385</f>
        <v>0</v>
      </c>
      <c r="C405" s="5"/>
      <c r="D405" s="53">
        <f>D385*$M$439</f>
        <v>0</v>
      </c>
      <c r="E405" s="53"/>
      <c r="F405" s="53">
        <f>F385*$M$440</f>
        <v>0</v>
      </c>
      <c r="G405" s="53">
        <f>G385*$M$441</f>
        <v>0</v>
      </c>
      <c r="H405" s="53">
        <f>SUM(F405:G405)</f>
        <v>0</v>
      </c>
      <c r="I405" s="53">
        <f>(H405*4)+D405</f>
        <v>0</v>
      </c>
      <c r="J405" s="54">
        <f>H405*4</f>
        <v>0</v>
      </c>
      <c r="K405" s="4"/>
      <c r="L405" s="5"/>
      <c r="M405" s="149"/>
      <c r="N405" s="40"/>
    </row>
    <row r="406" spans="1:14" hidden="1" x14ac:dyDescent="0.3">
      <c r="A406" s="4" t="s">
        <v>14</v>
      </c>
      <c r="B406" s="52">
        <f>$B$386</f>
        <v>0</v>
      </c>
      <c r="C406" s="5"/>
      <c r="D406" s="53">
        <f>D386*$M$439</f>
        <v>0</v>
      </c>
      <c r="E406" s="53"/>
      <c r="F406" s="53">
        <f>F386*$M$440</f>
        <v>0</v>
      </c>
      <c r="G406" s="53">
        <f>G386*$M$441</f>
        <v>0</v>
      </c>
      <c r="H406" s="53">
        <f>SUM(F406:G406)</f>
        <v>0</v>
      </c>
      <c r="I406" s="53">
        <f>(H406*2)+D406</f>
        <v>0</v>
      </c>
      <c r="J406" s="54">
        <f>H406*2</f>
        <v>0</v>
      </c>
      <c r="K406" s="4"/>
      <c r="L406" s="5"/>
      <c r="M406" s="149"/>
      <c r="N406" s="40"/>
    </row>
    <row r="407" spans="1:14" hidden="1" x14ac:dyDescent="0.3">
      <c r="A407" s="4" t="s">
        <v>15</v>
      </c>
      <c r="B407" s="55">
        <f>$B$387</f>
        <v>0</v>
      </c>
      <c r="C407" s="5"/>
      <c r="D407" s="53">
        <f>D387*$M$439</f>
        <v>0</v>
      </c>
      <c r="E407" s="53"/>
      <c r="F407" s="53">
        <f>F387*$M$440</f>
        <v>0</v>
      </c>
      <c r="G407" s="53">
        <f>G387*$M$441</f>
        <v>0</v>
      </c>
      <c r="H407" s="53">
        <f>SUM(F407:G407)</f>
        <v>0</v>
      </c>
      <c r="I407" s="53">
        <f>(H407*1)+D407</f>
        <v>0</v>
      </c>
      <c r="J407" s="54">
        <f>H407*1</f>
        <v>0</v>
      </c>
      <c r="K407" s="4"/>
      <c r="L407" s="5"/>
      <c r="M407" s="149"/>
      <c r="N407" s="40"/>
    </row>
    <row r="408" spans="1:14" hidden="1" x14ac:dyDescent="0.3">
      <c r="A408" s="4"/>
      <c r="B408" s="5"/>
      <c r="C408" s="5"/>
      <c r="D408" s="53"/>
      <c r="E408" s="53"/>
      <c r="F408" s="53"/>
      <c r="G408" s="53"/>
      <c r="H408" s="53"/>
      <c r="I408" s="5"/>
      <c r="J408" s="40"/>
      <c r="K408" s="4"/>
      <c r="L408" s="5"/>
      <c r="M408" s="149"/>
      <c r="N408" s="40"/>
    </row>
    <row r="409" spans="1:14" hidden="1" x14ac:dyDescent="0.3">
      <c r="A409" s="4"/>
      <c r="B409" s="7">
        <f>SUM(B404:B408)</f>
        <v>0</v>
      </c>
      <c r="C409" s="10"/>
      <c r="D409" s="56">
        <f>SUM(D404:D408)</f>
        <v>0</v>
      </c>
      <c r="E409" s="57"/>
      <c r="F409" s="56">
        <f>SUM(F404:F408)</f>
        <v>0</v>
      </c>
      <c r="G409" s="56">
        <f>SUM(G404:G408)</f>
        <v>0</v>
      </c>
      <c r="H409" s="56">
        <f>SUM(H404:H408)</f>
        <v>0</v>
      </c>
      <c r="I409" s="56">
        <f>SUM(I404:I408)</f>
        <v>0</v>
      </c>
      <c r="J409" s="58">
        <f>SUM(J404:J408)</f>
        <v>0</v>
      </c>
      <c r="K409" s="4"/>
      <c r="L409" s="5"/>
      <c r="M409" s="149"/>
      <c r="N409" s="40"/>
    </row>
    <row r="410" spans="1:14" hidden="1" x14ac:dyDescent="0.3">
      <c r="A410" s="4"/>
      <c r="B410" s="5"/>
      <c r="C410" s="5"/>
      <c r="D410" s="5"/>
      <c r="E410" s="5"/>
      <c r="F410" s="5"/>
      <c r="G410" s="5"/>
      <c r="H410" s="5"/>
      <c r="I410" s="5"/>
      <c r="J410" s="40"/>
      <c r="K410" s="4"/>
      <c r="L410" s="5"/>
      <c r="M410" s="149"/>
      <c r="N410" s="40"/>
    </row>
    <row r="411" spans="1:14" hidden="1" x14ac:dyDescent="0.3">
      <c r="A411" s="4"/>
      <c r="B411" s="5"/>
      <c r="C411" s="5"/>
      <c r="D411" s="128" t="s">
        <v>32</v>
      </c>
      <c r="E411" s="128"/>
      <c r="F411" s="128"/>
      <c r="G411" s="128"/>
      <c r="H411" s="128"/>
      <c r="I411" s="128"/>
      <c r="J411" s="129"/>
      <c r="K411" s="4"/>
      <c r="L411" s="5"/>
      <c r="M411" s="149"/>
      <c r="N411" s="40"/>
    </row>
    <row r="412" spans="1:14" hidden="1" x14ac:dyDescent="0.3">
      <c r="A412" s="4"/>
      <c r="B412" s="5"/>
      <c r="C412" s="5"/>
      <c r="D412" s="6"/>
      <c r="E412" s="6"/>
      <c r="F412" s="6"/>
      <c r="G412" s="6"/>
      <c r="H412" s="7" t="s">
        <v>2</v>
      </c>
      <c r="I412" s="7" t="s">
        <v>3</v>
      </c>
      <c r="J412" s="8" t="s">
        <v>4</v>
      </c>
      <c r="K412" s="4"/>
      <c r="L412" s="5"/>
      <c r="M412" s="149"/>
      <c r="N412" s="40"/>
    </row>
    <row r="413" spans="1:14" hidden="1" x14ac:dyDescent="0.3">
      <c r="A413" s="9" t="s">
        <v>5</v>
      </c>
      <c r="B413" s="7" t="s">
        <v>21</v>
      </c>
      <c r="C413" s="10"/>
      <c r="D413" s="7" t="s">
        <v>6</v>
      </c>
      <c r="E413" s="7"/>
      <c r="F413" s="7" t="s">
        <v>7</v>
      </c>
      <c r="G413" s="7" t="s">
        <v>8</v>
      </c>
      <c r="H413" s="7" t="s">
        <v>9</v>
      </c>
      <c r="I413" s="7" t="s">
        <v>10</v>
      </c>
      <c r="J413" s="8" t="s">
        <v>10</v>
      </c>
      <c r="K413" s="4"/>
      <c r="L413" s="5"/>
      <c r="M413" s="149"/>
      <c r="N413" s="40"/>
    </row>
    <row r="414" spans="1:14" hidden="1" x14ac:dyDescent="0.3">
      <c r="A414" s="4" t="s">
        <v>90</v>
      </c>
      <c r="B414" s="52">
        <f>$B$384</f>
        <v>0</v>
      </c>
      <c r="C414" s="5"/>
      <c r="D414" s="53">
        <f>D384*$M$443</f>
        <v>0</v>
      </c>
      <c r="E414" s="53"/>
      <c r="F414" s="53">
        <f>F384*$M$444*$M$395</f>
        <v>0</v>
      </c>
      <c r="G414" s="53">
        <f>G384*$M$445</f>
        <v>0</v>
      </c>
      <c r="H414" s="53">
        <f>SUM(F414:G414)</f>
        <v>0</v>
      </c>
      <c r="I414" s="53">
        <f>(H414*6)+D414</f>
        <v>0</v>
      </c>
      <c r="J414" s="54">
        <f>H414*6</f>
        <v>0</v>
      </c>
      <c r="K414" s="4"/>
      <c r="L414" s="5"/>
      <c r="M414" s="149"/>
      <c r="N414" s="40"/>
    </row>
    <row r="415" spans="1:14" hidden="1" x14ac:dyDescent="0.3">
      <c r="A415" s="4" t="s">
        <v>13</v>
      </c>
      <c r="B415" s="52">
        <f>$B$385</f>
        <v>0</v>
      </c>
      <c r="C415" s="5"/>
      <c r="D415" s="53">
        <f>D385*$M$443</f>
        <v>0</v>
      </c>
      <c r="E415" s="53"/>
      <c r="F415" s="53">
        <f>F385*$M$444*$M$395</f>
        <v>0</v>
      </c>
      <c r="G415" s="53">
        <f>G385*$M$445</f>
        <v>0</v>
      </c>
      <c r="H415" s="53">
        <f>SUM(F415:G415)</f>
        <v>0</v>
      </c>
      <c r="I415" s="53">
        <f>(H415*4)+D415</f>
        <v>0</v>
      </c>
      <c r="J415" s="54">
        <f>H415*4</f>
        <v>0</v>
      </c>
      <c r="K415" s="4"/>
      <c r="L415" s="5"/>
      <c r="M415" s="149"/>
      <c r="N415" s="40"/>
    </row>
    <row r="416" spans="1:14" hidden="1" x14ac:dyDescent="0.3">
      <c r="A416" s="4" t="s">
        <v>14</v>
      </c>
      <c r="B416" s="52">
        <f>$B$386</f>
        <v>0</v>
      </c>
      <c r="C416" s="5"/>
      <c r="D416" s="53">
        <f>D386*$M$443</f>
        <v>0</v>
      </c>
      <c r="E416" s="53"/>
      <c r="F416" s="53">
        <f>F386*$M$444*$M$395</f>
        <v>0</v>
      </c>
      <c r="G416" s="53">
        <f>G386*$M$445</f>
        <v>0</v>
      </c>
      <c r="H416" s="53">
        <f>SUM(F416:G416)</f>
        <v>0</v>
      </c>
      <c r="I416" s="53">
        <f>(H416*2)+D416</f>
        <v>0</v>
      </c>
      <c r="J416" s="54">
        <f>H416*2</f>
        <v>0</v>
      </c>
      <c r="K416" s="4"/>
      <c r="L416" s="5"/>
      <c r="M416" s="149"/>
      <c r="N416" s="40"/>
    </row>
    <row r="417" spans="1:14" hidden="1" x14ac:dyDescent="0.3">
      <c r="A417" s="4" t="s">
        <v>15</v>
      </c>
      <c r="B417" s="55">
        <f>$B$387</f>
        <v>0</v>
      </c>
      <c r="C417" s="5"/>
      <c r="D417" s="53">
        <f>D387*$M$443</f>
        <v>0</v>
      </c>
      <c r="E417" s="53"/>
      <c r="F417" s="53">
        <f>F387*$M$444*$M$395</f>
        <v>0</v>
      </c>
      <c r="G417" s="53">
        <f>G387*$M$445</f>
        <v>0</v>
      </c>
      <c r="H417" s="53">
        <f>SUM(F417:G417)</f>
        <v>0</v>
      </c>
      <c r="I417" s="53">
        <f>(H417*1)+D417</f>
        <v>0</v>
      </c>
      <c r="J417" s="54">
        <f>H417*1</f>
        <v>0</v>
      </c>
      <c r="K417" s="4"/>
      <c r="L417" s="5"/>
      <c r="M417" s="149"/>
      <c r="N417" s="40"/>
    </row>
    <row r="418" spans="1:14" hidden="1" x14ac:dyDescent="0.3">
      <c r="A418" s="4"/>
      <c r="B418" s="5"/>
      <c r="C418" s="5"/>
      <c r="D418" s="53"/>
      <c r="E418" s="53"/>
      <c r="F418" s="53"/>
      <c r="G418" s="53"/>
      <c r="H418" s="53"/>
      <c r="I418" s="5"/>
      <c r="J418" s="40"/>
      <c r="K418" s="4"/>
      <c r="L418" s="5"/>
      <c r="M418" s="149"/>
      <c r="N418" s="40"/>
    </row>
    <row r="419" spans="1:14" hidden="1" x14ac:dyDescent="0.3">
      <c r="A419" s="4"/>
      <c r="B419" s="7">
        <f>SUM(B414:B418)</f>
        <v>0</v>
      </c>
      <c r="C419" s="10"/>
      <c r="D419" s="56">
        <f>SUM(D414:D418)</f>
        <v>0</v>
      </c>
      <c r="E419" s="57"/>
      <c r="F419" s="56">
        <f>SUM(F414:F418)</f>
        <v>0</v>
      </c>
      <c r="G419" s="56">
        <f>SUM(G414:G418)</f>
        <v>0</v>
      </c>
      <c r="H419" s="56">
        <f>SUM(H414:H418)</f>
        <v>0</v>
      </c>
      <c r="I419" s="56">
        <f>SUM(I414:I418)</f>
        <v>0</v>
      </c>
      <c r="J419" s="58">
        <f>SUM(J414:J418)</f>
        <v>0</v>
      </c>
      <c r="K419" s="4"/>
      <c r="L419" s="5"/>
      <c r="M419" s="149"/>
      <c r="N419" s="40"/>
    </row>
    <row r="420" spans="1:14" hidden="1" x14ac:dyDescent="0.3">
      <c r="A420" s="4"/>
      <c r="B420" s="5"/>
      <c r="C420" s="5"/>
      <c r="D420" s="5"/>
      <c r="E420" s="5"/>
      <c r="F420" s="5"/>
      <c r="G420" s="5"/>
      <c r="H420" s="5"/>
      <c r="I420" s="5"/>
      <c r="J420" s="40"/>
      <c r="K420" s="4"/>
      <c r="L420" s="5"/>
      <c r="M420" s="149"/>
      <c r="N420" s="40"/>
    </row>
    <row r="421" spans="1:14" hidden="1" x14ac:dyDescent="0.3">
      <c r="A421" s="4"/>
      <c r="B421" s="5"/>
      <c r="C421" s="5"/>
      <c r="D421" s="128" t="s">
        <v>32</v>
      </c>
      <c r="E421" s="128"/>
      <c r="F421" s="128"/>
      <c r="G421" s="128"/>
      <c r="H421" s="128"/>
      <c r="I421" s="128"/>
      <c r="J421" s="129"/>
      <c r="K421" s="4"/>
      <c r="L421" s="5"/>
      <c r="M421" s="149"/>
      <c r="N421" s="40"/>
    </row>
    <row r="422" spans="1:14" hidden="1" x14ac:dyDescent="0.3">
      <c r="A422" s="4"/>
      <c r="B422" s="5"/>
      <c r="C422" s="5"/>
      <c r="D422" s="6"/>
      <c r="E422" s="6"/>
      <c r="F422" s="6"/>
      <c r="G422" s="6"/>
      <c r="H422" s="7" t="s">
        <v>2</v>
      </c>
      <c r="I422" s="7" t="s">
        <v>3</v>
      </c>
      <c r="J422" s="8" t="s">
        <v>4</v>
      </c>
      <c r="K422" s="4"/>
      <c r="L422" s="5"/>
      <c r="M422" s="149"/>
      <c r="N422" s="40"/>
    </row>
    <row r="423" spans="1:14" hidden="1" x14ac:dyDescent="0.3">
      <c r="A423" s="9" t="s">
        <v>5</v>
      </c>
      <c r="B423" s="7" t="s">
        <v>21</v>
      </c>
      <c r="C423" s="10"/>
      <c r="D423" s="7" t="s">
        <v>6</v>
      </c>
      <c r="E423" s="7"/>
      <c r="F423" s="7" t="s">
        <v>7</v>
      </c>
      <c r="G423" s="7" t="s">
        <v>8</v>
      </c>
      <c r="H423" s="7" t="s">
        <v>9</v>
      </c>
      <c r="I423" s="7" t="s">
        <v>10</v>
      </c>
      <c r="J423" s="8" t="s">
        <v>10</v>
      </c>
      <c r="K423" s="4"/>
      <c r="L423" s="5"/>
      <c r="M423" s="149"/>
      <c r="N423" s="40"/>
    </row>
    <row r="424" spans="1:14" hidden="1" x14ac:dyDescent="0.3">
      <c r="A424" s="4" t="s">
        <v>90</v>
      </c>
      <c r="B424" s="52">
        <f>$B$384</f>
        <v>0</v>
      </c>
      <c r="C424" s="5"/>
      <c r="D424" s="53">
        <f>D384*$M$443</f>
        <v>0</v>
      </c>
      <c r="E424" s="53"/>
      <c r="F424" s="53"/>
      <c r="G424" s="53">
        <f>G384*$M$445</f>
        <v>0</v>
      </c>
      <c r="H424" s="53">
        <f>SUM(F424:G424)</f>
        <v>0</v>
      </c>
      <c r="I424" s="53">
        <f>(H424*6)+D424</f>
        <v>0</v>
      </c>
      <c r="J424" s="54">
        <f>H424*6</f>
        <v>0</v>
      </c>
      <c r="K424" s="4"/>
      <c r="L424" s="5"/>
      <c r="M424" s="155"/>
      <c r="N424" s="40"/>
    </row>
    <row r="425" spans="1:14" hidden="1" x14ac:dyDescent="0.3">
      <c r="A425" s="4" t="s">
        <v>13</v>
      </c>
      <c r="B425" s="52">
        <f>$B$385</f>
        <v>0</v>
      </c>
      <c r="C425" s="5"/>
      <c r="D425" s="53">
        <f>D385*$M$443</f>
        <v>0</v>
      </c>
      <c r="E425" s="53"/>
      <c r="F425" s="53"/>
      <c r="G425" s="53">
        <f>G385*$M$445</f>
        <v>0</v>
      </c>
      <c r="H425" s="53">
        <f>SUM(F425:G425)</f>
        <v>0</v>
      </c>
      <c r="I425" s="53">
        <f>(H425*4)+D425</f>
        <v>0</v>
      </c>
      <c r="J425" s="54">
        <f>H425*4</f>
        <v>0</v>
      </c>
      <c r="K425" s="4"/>
      <c r="L425" s="5"/>
      <c r="M425" s="155"/>
      <c r="N425" s="40"/>
    </row>
    <row r="426" spans="1:14" hidden="1" x14ac:dyDescent="0.3">
      <c r="A426" s="4" t="s">
        <v>14</v>
      </c>
      <c r="B426" s="52">
        <f>$B$386</f>
        <v>0</v>
      </c>
      <c r="C426" s="5"/>
      <c r="D426" s="53">
        <f>D386*$M$443</f>
        <v>0</v>
      </c>
      <c r="E426" s="53"/>
      <c r="F426" s="53"/>
      <c r="G426" s="53">
        <f>G386*$M$445</f>
        <v>0</v>
      </c>
      <c r="H426" s="53">
        <f>SUM(F426:G426)</f>
        <v>0</v>
      </c>
      <c r="I426" s="53">
        <f>(H426*2)+D426</f>
        <v>0</v>
      </c>
      <c r="J426" s="54">
        <f>H426*2</f>
        <v>0</v>
      </c>
      <c r="K426" s="4"/>
      <c r="L426" s="5"/>
      <c r="M426" s="155"/>
      <c r="N426" s="40"/>
    </row>
    <row r="427" spans="1:14" hidden="1" x14ac:dyDescent="0.3">
      <c r="A427" s="4" t="s">
        <v>15</v>
      </c>
      <c r="B427" s="55">
        <f>$B$387</f>
        <v>0</v>
      </c>
      <c r="C427" s="5"/>
      <c r="D427" s="53">
        <f>D387*$M$443</f>
        <v>0</v>
      </c>
      <c r="E427" s="53"/>
      <c r="F427" s="53"/>
      <c r="G427" s="53">
        <f>G387*$M$445</f>
        <v>0</v>
      </c>
      <c r="H427" s="53">
        <f>SUM(F427:G427)</f>
        <v>0</v>
      </c>
      <c r="I427" s="53">
        <f>(H427*1)+D427</f>
        <v>0</v>
      </c>
      <c r="J427" s="54">
        <f>H427*1</f>
        <v>0</v>
      </c>
      <c r="K427" s="4"/>
      <c r="L427" s="5"/>
      <c r="M427" s="149"/>
      <c r="N427" s="40"/>
    </row>
    <row r="428" spans="1:14" hidden="1" x14ac:dyDescent="0.3">
      <c r="A428" s="4"/>
      <c r="B428" s="5"/>
      <c r="C428" s="5"/>
      <c r="D428" s="53"/>
      <c r="E428" s="53"/>
      <c r="F428" s="53"/>
      <c r="G428" s="53"/>
      <c r="H428" s="53"/>
      <c r="I428" s="5"/>
      <c r="J428" s="40"/>
      <c r="K428" s="4"/>
      <c r="L428" s="5"/>
      <c r="M428" s="149"/>
      <c r="N428" s="40"/>
    </row>
    <row r="429" spans="1:14" hidden="1" x14ac:dyDescent="0.3">
      <c r="A429" s="4"/>
      <c r="B429" s="7">
        <f>SUM(B424:B428)</f>
        <v>0</v>
      </c>
      <c r="C429" s="10"/>
      <c r="D429" s="56">
        <f>SUM(D424:D428)</f>
        <v>0</v>
      </c>
      <c r="E429" s="57"/>
      <c r="F429" s="56">
        <f>SUM(F424:F428)</f>
        <v>0</v>
      </c>
      <c r="G429" s="56">
        <f>SUM(G424:G428)</f>
        <v>0</v>
      </c>
      <c r="H429" s="56">
        <f>SUM(H424:H428)</f>
        <v>0</v>
      </c>
      <c r="I429" s="56">
        <f>SUM(I424:I428)</f>
        <v>0</v>
      </c>
      <c r="J429" s="58">
        <f>SUM(J424:J428)</f>
        <v>0</v>
      </c>
      <c r="K429" s="4"/>
      <c r="L429" s="5"/>
      <c r="M429" s="149"/>
      <c r="N429" s="40"/>
    </row>
    <row r="430" spans="1:14" hidden="1" x14ac:dyDescent="0.3">
      <c r="A430" s="4"/>
      <c r="B430" s="5"/>
      <c r="C430" s="5"/>
      <c r="D430" s="5"/>
      <c r="E430" s="5"/>
      <c r="F430" s="5"/>
      <c r="G430" s="5"/>
      <c r="H430" s="5"/>
      <c r="I430" s="5"/>
      <c r="J430" s="40"/>
      <c r="K430" s="4"/>
      <c r="L430" s="5"/>
      <c r="M430" s="149"/>
      <c r="N430" s="40"/>
    </row>
    <row r="431" spans="1:14" hidden="1" x14ac:dyDescent="0.3">
      <c r="A431" s="4"/>
      <c r="B431" s="5"/>
      <c r="C431" s="5"/>
      <c r="D431" s="5"/>
      <c r="E431" s="5"/>
      <c r="F431" s="5"/>
      <c r="G431" s="5"/>
      <c r="H431" s="5"/>
      <c r="I431" s="5"/>
      <c r="J431" s="40"/>
      <c r="K431" s="4"/>
      <c r="L431" s="5"/>
      <c r="M431" s="149"/>
      <c r="N431" s="40"/>
    </row>
    <row r="432" spans="1:14" x14ac:dyDescent="0.3">
      <c r="A432" s="4" t="s">
        <v>16</v>
      </c>
      <c r="B432" s="5"/>
      <c r="C432" s="5"/>
      <c r="D432" s="5"/>
      <c r="E432" s="5"/>
      <c r="F432" s="5"/>
      <c r="G432" s="5"/>
      <c r="H432" s="5"/>
      <c r="I432" s="5"/>
      <c r="J432" s="40"/>
      <c r="K432" s="4"/>
      <c r="L432" s="5"/>
      <c r="M432" s="149"/>
      <c r="N432" s="40"/>
    </row>
    <row r="433" spans="1:19" x14ac:dyDescent="0.3">
      <c r="A433" s="4"/>
      <c r="B433" s="5"/>
      <c r="C433" s="5"/>
      <c r="D433" s="5"/>
      <c r="E433" s="5"/>
      <c r="F433" s="59" t="s">
        <v>33</v>
      </c>
      <c r="G433" s="5"/>
      <c r="H433" s="5"/>
      <c r="I433" s="5"/>
      <c r="J433" s="40"/>
      <c r="K433" s="4"/>
      <c r="L433" s="5"/>
      <c r="M433" s="149"/>
      <c r="N433" s="40"/>
    </row>
    <row r="434" spans="1:19" x14ac:dyDescent="0.3">
      <c r="A434" s="4" t="s">
        <v>83</v>
      </c>
      <c r="B434" s="12">
        <f>(B384*6)+(B385*4)+(B386*2)+(B387)</f>
        <v>0</v>
      </c>
      <c r="C434" s="5"/>
      <c r="D434" s="148">
        <v>250</v>
      </c>
      <c r="E434" s="149"/>
      <c r="F434" s="143">
        <v>250</v>
      </c>
      <c r="G434" s="149"/>
      <c r="H434" s="149"/>
      <c r="I434" s="144">
        <f>B434*D434</f>
        <v>0</v>
      </c>
      <c r="J434" s="145">
        <f>I434</f>
        <v>0</v>
      </c>
      <c r="K434" s="4"/>
      <c r="L434" s="5"/>
      <c r="M434" s="149"/>
      <c r="N434" s="40"/>
    </row>
    <row r="435" spans="1:19" x14ac:dyDescent="0.3">
      <c r="A435" s="60" t="s">
        <v>86</v>
      </c>
      <c r="B435" s="43">
        <v>0</v>
      </c>
      <c r="C435" s="5"/>
      <c r="D435" s="148">
        <v>1500</v>
      </c>
      <c r="E435" s="149"/>
      <c r="F435" s="143">
        <v>1500</v>
      </c>
      <c r="G435" s="149"/>
      <c r="H435" s="149"/>
      <c r="I435" s="144">
        <f>B435*D435</f>
        <v>0</v>
      </c>
      <c r="J435" s="145">
        <f>I435</f>
        <v>0</v>
      </c>
      <c r="K435" s="4"/>
      <c r="L435" s="5" t="s">
        <v>35</v>
      </c>
      <c r="M435" s="150"/>
      <c r="N435" s="40"/>
    </row>
    <row r="436" spans="1:19" x14ac:dyDescent="0.3">
      <c r="A436" s="60" t="s">
        <v>42</v>
      </c>
      <c r="B436" s="43">
        <v>0</v>
      </c>
      <c r="C436" s="5"/>
      <c r="D436" s="148">
        <v>1500</v>
      </c>
      <c r="E436" s="149"/>
      <c r="F436" s="143">
        <v>1500</v>
      </c>
      <c r="G436" s="149"/>
      <c r="H436" s="149"/>
      <c r="I436" s="144">
        <f>B436*D436</f>
        <v>0</v>
      </c>
      <c r="J436" s="145">
        <f>I436</f>
        <v>0</v>
      </c>
      <c r="K436" s="4"/>
      <c r="L436" s="5" t="s">
        <v>37</v>
      </c>
      <c r="M436" s="150"/>
      <c r="N436" s="40"/>
    </row>
    <row r="437" spans="1:19" x14ac:dyDescent="0.3">
      <c r="A437" s="4"/>
      <c r="B437" s="52"/>
      <c r="C437" s="5"/>
      <c r="D437" s="157"/>
      <c r="E437" s="149"/>
      <c r="F437" s="149"/>
      <c r="G437" s="149"/>
      <c r="H437" s="149"/>
      <c r="I437" s="144"/>
      <c r="J437" s="145"/>
      <c r="K437" s="4"/>
      <c r="L437" s="46" t="s">
        <v>87</v>
      </c>
      <c r="M437" s="150"/>
      <c r="N437" s="40"/>
    </row>
    <row r="438" spans="1:19" x14ac:dyDescent="0.3">
      <c r="A438" s="4"/>
      <c r="B438" s="52"/>
      <c r="C438" s="5"/>
      <c r="D438" s="157"/>
      <c r="E438" s="149"/>
      <c r="F438" s="149"/>
      <c r="G438" s="149"/>
      <c r="H438" s="149"/>
      <c r="I438" s="132">
        <f>SUM(I434:I437)</f>
        <v>0</v>
      </c>
      <c r="J438" s="133">
        <f>SUM(J434:J437)</f>
        <v>0</v>
      </c>
      <c r="K438" s="4"/>
      <c r="L438" s="5"/>
      <c r="M438" s="149"/>
      <c r="N438" s="40"/>
    </row>
    <row r="439" spans="1:19" x14ac:dyDescent="0.3">
      <c r="A439" s="4"/>
      <c r="B439" s="5"/>
      <c r="C439" s="5"/>
      <c r="D439" s="149"/>
      <c r="E439" s="149"/>
      <c r="F439" s="149"/>
      <c r="G439" s="149"/>
      <c r="H439" s="149"/>
      <c r="I439" s="144"/>
      <c r="J439" s="145"/>
      <c r="K439" s="4"/>
      <c r="L439" s="81" t="s">
        <v>94</v>
      </c>
      <c r="M439" s="151">
        <v>175</v>
      </c>
      <c r="N439" s="40"/>
    </row>
    <row r="440" spans="1:19" x14ac:dyDescent="0.3">
      <c r="A440" s="4" t="s">
        <v>45</v>
      </c>
      <c r="B440" s="64"/>
      <c r="C440" s="5"/>
      <c r="D440" s="148">
        <v>200</v>
      </c>
      <c r="E440" s="149"/>
      <c r="F440" s="158">
        <v>200</v>
      </c>
      <c r="G440" s="149"/>
      <c r="H440" s="149"/>
      <c r="I440" s="144">
        <f>B440*D440</f>
        <v>0</v>
      </c>
      <c r="J440" s="145"/>
      <c r="K440" s="4"/>
      <c r="L440" s="81" t="s">
        <v>93</v>
      </c>
      <c r="M440" s="151">
        <v>175</v>
      </c>
      <c r="N440" s="40"/>
    </row>
    <row r="441" spans="1:19" x14ac:dyDescent="0.3">
      <c r="A441" s="4"/>
      <c r="B441" s="5"/>
      <c r="C441" s="5"/>
      <c r="D441" s="5"/>
      <c r="E441" s="5"/>
      <c r="F441" s="5"/>
      <c r="G441" s="5"/>
      <c r="H441" s="5"/>
      <c r="I441" s="25"/>
      <c r="J441" s="26"/>
      <c r="K441" s="4"/>
      <c r="L441" s="81" t="s">
        <v>43</v>
      </c>
      <c r="M441" s="151">
        <v>175</v>
      </c>
      <c r="N441" s="40"/>
    </row>
    <row r="442" spans="1:19" x14ac:dyDescent="0.3">
      <c r="A442" s="4"/>
      <c r="B442" s="5"/>
      <c r="C442" s="5"/>
      <c r="D442" s="5"/>
      <c r="E442" s="5"/>
      <c r="F442" s="5"/>
      <c r="G442" s="5"/>
      <c r="H442" s="5"/>
      <c r="I442" s="25"/>
      <c r="J442" s="26"/>
      <c r="K442" s="4"/>
      <c r="L442" s="77"/>
      <c r="M442" s="77"/>
      <c r="N442" s="40"/>
    </row>
    <row r="443" spans="1:19" x14ac:dyDescent="0.3">
      <c r="A443" s="4"/>
      <c r="B443" s="5"/>
      <c r="C443" s="5"/>
      <c r="D443" s="5"/>
      <c r="E443" s="5"/>
      <c r="F443" s="5"/>
      <c r="G443" s="5"/>
      <c r="H443" s="65" t="s">
        <v>47</v>
      </c>
      <c r="I443" s="132">
        <f>IF(B389=0,0,I399+I438+I440)</f>
        <v>0</v>
      </c>
      <c r="J443" s="132">
        <f>IF(B389=0,0,J399+J438)</f>
        <v>0</v>
      </c>
      <c r="K443" s="103">
        <v>1</v>
      </c>
      <c r="L443" s="93" t="str">
        <f>IF(AND(K447=1, M436=0),"Input In-House rates above","")</f>
        <v/>
      </c>
      <c r="M443" s="80">
        <f>M439</f>
        <v>175</v>
      </c>
      <c r="N443" s="40"/>
    </row>
    <row r="444" spans="1:19" x14ac:dyDescent="0.3">
      <c r="A444" s="4"/>
      <c r="B444" s="5"/>
      <c r="C444" s="5"/>
      <c r="D444" s="5"/>
      <c r="E444" s="5"/>
      <c r="F444" s="5"/>
      <c r="G444" s="5"/>
      <c r="H444" s="65" t="s">
        <v>48</v>
      </c>
      <c r="I444" s="132">
        <f>IF(B389=0,0,I409+I440+I434)</f>
        <v>0</v>
      </c>
      <c r="J444" s="132">
        <f>IF(B389=0,0,J409+J434)</f>
        <v>0</v>
      </c>
      <c r="K444" s="103">
        <v>2</v>
      </c>
      <c r="L444" s="84"/>
      <c r="M444" s="80">
        <f>M436</f>
        <v>0</v>
      </c>
      <c r="N444" s="40"/>
    </row>
    <row r="445" spans="1:19" x14ac:dyDescent="0.3">
      <c r="A445" s="4"/>
      <c r="B445" s="5"/>
      <c r="C445" s="5"/>
      <c r="D445" s="5"/>
      <c r="E445" s="5"/>
      <c r="F445" s="5"/>
      <c r="G445" s="5"/>
      <c r="H445" s="65" t="s">
        <v>49</v>
      </c>
      <c r="I445" s="132">
        <f>IF(B389=0,0,I446+I447)</f>
        <v>0</v>
      </c>
      <c r="J445" s="132">
        <f>IF(B389=0,0,J446+J447)</f>
        <v>0</v>
      </c>
      <c r="K445" s="103">
        <v>3</v>
      </c>
      <c r="L445" s="96" t="str">
        <f>IF(AND(K447=3, M436=0),"Input In-House rates above","")</f>
        <v/>
      </c>
      <c r="M445" s="80">
        <f>M441</f>
        <v>175</v>
      </c>
      <c r="N445" s="40"/>
    </row>
    <row r="446" spans="1:19" x14ac:dyDescent="0.3">
      <c r="A446" s="4"/>
      <c r="B446" s="5"/>
      <c r="C446" s="5"/>
      <c r="D446" s="5"/>
      <c r="E446" s="5"/>
      <c r="F446" s="5"/>
      <c r="G446" s="5"/>
      <c r="H446" s="68" t="s">
        <v>50</v>
      </c>
      <c r="I446" s="146">
        <f>IF(B389=0,0,I429+I440+I434)</f>
        <v>0</v>
      </c>
      <c r="J446" s="146">
        <f>IF(B389=0,0,J429+J434)</f>
        <v>0</v>
      </c>
      <c r="K446" s="101"/>
      <c r="L446" s="5"/>
      <c r="M446" s="5"/>
      <c r="N446" s="40"/>
    </row>
    <row r="447" spans="1:19" ht="15" thickBot="1" x14ac:dyDescent="0.35">
      <c r="A447" s="31"/>
      <c r="B447" s="32"/>
      <c r="C447" s="32"/>
      <c r="D447" s="32"/>
      <c r="E447" s="32"/>
      <c r="F447" s="32"/>
      <c r="G447" s="32"/>
      <c r="H447" s="69" t="s">
        <v>51</v>
      </c>
      <c r="I447" s="147">
        <f>IF(B389=0,0,(I419-I429)+I435)</f>
        <v>0</v>
      </c>
      <c r="J447" s="147">
        <f>IF(B389=0,0,(J419-J429)+J435)</f>
        <v>0</v>
      </c>
      <c r="K447" s="109"/>
      <c r="L447" s="102" t="s">
        <v>111</v>
      </c>
      <c r="M447" s="91" t="s">
        <v>88</v>
      </c>
      <c r="N447" s="92"/>
      <c r="R447" s="105">
        <f>IF(K447=1,I443,IF(K447=2,I444,IF(K447=3,I445,0)))</f>
        <v>0</v>
      </c>
      <c r="S447" s="105">
        <f>IF(K447=1,J443,IF(K447=2,J444,IF(K447=3,J445,0)))</f>
        <v>0</v>
      </c>
    </row>
    <row r="448" spans="1:19" x14ac:dyDescent="0.3">
      <c r="A448" s="159"/>
      <c r="B448" s="159"/>
      <c r="C448" s="159"/>
      <c r="D448" s="159"/>
      <c r="E448" s="159"/>
      <c r="F448" s="159"/>
      <c r="G448" s="159"/>
      <c r="H448" s="159"/>
      <c r="I448" s="159"/>
      <c r="J448" s="159"/>
      <c r="K448" s="159"/>
      <c r="L448" s="159"/>
      <c r="R448" s="105">
        <f>IF(K447=1,I443,IF(K447=2,0,IF(K447=3,I447,0)))</f>
        <v>0</v>
      </c>
      <c r="S448" s="105">
        <f>IF(K447=1,J443,IF(K447=2,0,IF(K447=3,J447,0)))</f>
        <v>0</v>
      </c>
    </row>
    <row r="449" spans="1:19" x14ac:dyDescent="0.3">
      <c r="A449" s="159"/>
      <c r="B449" s="159"/>
      <c r="C449" s="159"/>
      <c r="D449" s="159"/>
      <c r="E449" s="159"/>
      <c r="F449" s="159"/>
      <c r="G449" s="159"/>
      <c r="H449" s="159"/>
      <c r="I449" s="159"/>
      <c r="J449" s="159"/>
      <c r="K449" s="159"/>
      <c r="L449" s="159"/>
      <c r="R449" s="105">
        <f>IF(K447=1,0,IF(K447=2,I444,IF(K447=3,I446,0)))</f>
        <v>0</v>
      </c>
      <c r="S449" s="105">
        <f>IF(K447=1,0,IF(K447=2,J444,IF(K447=3,J446,0)))</f>
        <v>0</v>
      </c>
    </row>
    <row r="450" spans="1:19" x14ac:dyDescent="0.3">
      <c r="A450" s="159" t="s">
        <v>113</v>
      </c>
      <c r="B450" s="159"/>
      <c r="C450" s="159"/>
      <c r="D450" s="160" t="s">
        <v>114</v>
      </c>
      <c r="E450" s="159"/>
      <c r="F450" s="159"/>
      <c r="G450" s="159"/>
      <c r="H450" s="159"/>
      <c r="I450" s="159"/>
      <c r="J450" s="159"/>
      <c r="K450" s="159"/>
      <c r="L450" s="159"/>
    </row>
    <row r="451" spans="1:19" x14ac:dyDescent="0.3">
      <c r="A451" s="159"/>
      <c r="B451" s="159"/>
      <c r="C451" s="159"/>
      <c r="D451" s="159"/>
      <c r="E451" s="159"/>
      <c r="F451" s="159"/>
      <c r="G451" s="159"/>
      <c r="H451" s="159"/>
      <c r="I451" s="159"/>
      <c r="J451" s="159"/>
      <c r="K451" s="159"/>
      <c r="L451" s="159"/>
    </row>
    <row r="452" spans="1:19" x14ac:dyDescent="0.3">
      <c r="A452" s="159"/>
      <c r="B452" s="159"/>
      <c r="C452" s="159"/>
      <c r="D452" s="159"/>
      <c r="E452" s="159"/>
      <c r="F452" s="159"/>
      <c r="G452" s="159"/>
      <c r="H452" s="159"/>
      <c r="I452" s="159"/>
      <c r="J452" s="159"/>
      <c r="K452" s="159"/>
      <c r="L452" s="159"/>
    </row>
    <row r="453" spans="1:19" x14ac:dyDescent="0.3">
      <c r="A453" s="159"/>
      <c r="B453" s="159"/>
      <c r="C453" s="159"/>
      <c r="D453" s="159"/>
      <c r="E453" s="159"/>
      <c r="F453" s="159"/>
      <c r="G453" s="159"/>
      <c r="H453" s="159"/>
      <c r="I453" s="159"/>
      <c r="J453" s="159"/>
      <c r="K453" s="159"/>
      <c r="L453" s="159"/>
    </row>
  </sheetData>
  <mergeCells count="45">
    <mergeCell ref="D391:J391"/>
    <mergeCell ref="D401:J401"/>
    <mergeCell ref="D411:J411"/>
    <mergeCell ref="D421:J421"/>
    <mergeCell ref="D322:J322"/>
    <mergeCell ref="D332:J332"/>
    <mergeCell ref="D342:J342"/>
    <mergeCell ref="D352:J352"/>
    <mergeCell ref="A381:B381"/>
    <mergeCell ref="D381:J381"/>
    <mergeCell ref="A243:B243"/>
    <mergeCell ref="D252:J252"/>
    <mergeCell ref="D262:J262"/>
    <mergeCell ref="D272:J272"/>
    <mergeCell ref="D282:J282"/>
    <mergeCell ref="A312:B312"/>
    <mergeCell ref="D312:J312"/>
    <mergeCell ref="A242:B242"/>
    <mergeCell ref="D242:J242"/>
    <mergeCell ref="A102:B102"/>
    <mergeCell ref="D111:J111"/>
    <mergeCell ref="D121:J121"/>
    <mergeCell ref="D131:J131"/>
    <mergeCell ref="D141:J141"/>
    <mergeCell ref="A172:B172"/>
    <mergeCell ref="D172:J172"/>
    <mergeCell ref="A173:B173"/>
    <mergeCell ref="D182:J182"/>
    <mergeCell ref="D192:J192"/>
    <mergeCell ref="D202:J202"/>
    <mergeCell ref="D212:J212"/>
    <mergeCell ref="D39:J39"/>
    <mergeCell ref="D49:J49"/>
    <mergeCell ref="D59:J59"/>
    <mergeCell ref="D69:J69"/>
    <mergeCell ref="A101:B101"/>
    <mergeCell ref="D101:J101"/>
    <mergeCell ref="A29:B29"/>
    <mergeCell ref="D29:J29"/>
    <mergeCell ref="A6:B6"/>
    <mergeCell ref="D6:J6"/>
    <mergeCell ref="D26:I26"/>
    <mergeCell ref="B28:I28"/>
    <mergeCell ref="L11:M11"/>
    <mergeCell ref="A2:N2"/>
  </mergeCells>
  <dataValidations count="3">
    <dataValidation type="whole" allowBlank="1" showInputMessage="1" showErrorMessage="1" sqref="K98 K447 K378 K309 K239 K169" xr:uid="{00000000-0002-0000-0000-000000000000}">
      <formula1>1</formula1>
      <formula2>3</formula2>
    </dataValidation>
    <dataValidation type="list" allowBlank="1" showInputMessage="1" showErrorMessage="1" sqref="M107" xr:uid="{00000000-0002-0000-0000-000001000000}">
      <formula1>$M$123:$M$124</formula1>
    </dataValidation>
    <dataValidation type="list" allowBlank="1" showInputMessage="1" showErrorMessage="1" sqref="J27" xr:uid="{00000000-0002-0000-0000-000002000000}">
      <formula1>$R$25:$R$26</formula1>
    </dataValidation>
  </dataValidations>
  <hyperlinks>
    <hyperlink ref="D450" r:id="rId1" xr:uid="{F73B4E7B-42E9-4CB3-8496-49B40B2AA251}"/>
  </hyperlinks>
  <pageMargins left="0.38" right="0.26" top="0.62" bottom="0.79" header="0.5" footer="0.5"/>
  <pageSetup scale="54" fitToHeight="4" orientation="landscape" r:id="rId2"/>
  <headerFooter alignWithMargins="0">
    <oddFooter>&amp;LPredictive Service</oddFooter>
  </headerFooter>
  <rowBreaks count="3" manualBreakCount="3">
    <brk id="99" max="13" man="1"/>
    <brk id="240" max="13" man="1"/>
    <brk id="310" max="13" man="1"/>
  </rowBreaks>
  <ignoredErrors>
    <ignoredError sqref="M163 M233 M91 M444 M375 M303" formula="1"/>
  </ignoredError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PdM Resource tool</vt:lpstr>
      <vt:lpstr>'PdM Resource tool'!Print_Area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Pucillo</dc:creator>
  <cp:lastModifiedBy>John</cp:lastModifiedBy>
  <cp:lastPrinted>2011-06-02T23:56:30Z</cp:lastPrinted>
  <dcterms:created xsi:type="dcterms:W3CDTF">2011-03-16T15:21:00Z</dcterms:created>
  <dcterms:modified xsi:type="dcterms:W3CDTF">2020-03-16T12:56:28Z</dcterms:modified>
</cp:coreProperties>
</file>